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진행업무\2022\8. 재해\"/>
    </mc:Choice>
  </mc:AlternateContent>
  <bookViews>
    <workbookView xWindow="0" yWindow="0" windowWidth="25605" windowHeight="12165"/>
  </bookViews>
  <sheets>
    <sheet name="Sheet1" sheetId="8" r:id="rId1"/>
    <sheet name="피해-영덕군(지번편집전)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0" hidden="1">Sheet1!$A$3:$I$51</definedName>
    <definedName name="_xlnm._FilterDatabase" localSheetId="1" hidden="1">'피해-영덕군(지번편집전)'!$A$7:$AR$146</definedName>
    <definedName name="_xlnm.Print_Area" localSheetId="1">'피해-영덕군(지번편집전)'!$A$1:$AJ$146</definedName>
    <definedName name="_xlnm.Print_Titles" localSheetId="0">Sheet1!$A:$H,Sheet1!$3:$6</definedName>
    <definedName name="_xlnm.Print_Titles" localSheetId="1">'피해-영덕군(지번편집전)'!$3:$7</definedName>
  </definedNames>
  <calcPr calcId="162913"/>
</workbook>
</file>

<file path=xl/calcChain.xml><?xml version="1.0" encoding="utf-8"?>
<calcChain xmlns="http://schemas.openxmlformats.org/spreadsheetml/2006/main">
  <c r="S146" i="3" l="1"/>
  <c r="M146" i="3"/>
  <c r="S145" i="3"/>
  <c r="M145" i="3"/>
  <c r="S144" i="3"/>
  <c r="M144" i="3"/>
  <c r="S143" i="3"/>
  <c r="P143" i="3"/>
  <c r="R143" i="3" s="1"/>
  <c r="O143" i="3"/>
  <c r="O144" i="3" s="1"/>
  <c r="Q144" i="3" s="1"/>
  <c r="M143" i="3"/>
  <c r="S142" i="3"/>
  <c r="P142" i="3"/>
  <c r="R142" i="3" s="1"/>
  <c r="O142" i="3"/>
  <c r="Q142" i="3" s="1"/>
  <c r="M142" i="3"/>
  <c r="S141" i="3"/>
  <c r="P141" i="3"/>
  <c r="R141" i="3" s="1"/>
  <c r="O141" i="3"/>
  <c r="O140" i="3" s="1"/>
  <c r="Q140" i="3" s="1"/>
  <c r="M141" i="3"/>
  <c r="S140" i="3"/>
  <c r="M140" i="3"/>
  <c r="S139" i="3"/>
  <c r="M139" i="3"/>
  <c r="S138" i="3"/>
  <c r="P138" i="3"/>
  <c r="R138" i="3" s="1"/>
  <c r="O138" i="3"/>
  <c r="Q138" i="3" s="1"/>
  <c r="M138" i="3"/>
  <c r="S137" i="3"/>
  <c r="M137" i="3"/>
  <c r="S136" i="3"/>
  <c r="R136" i="3"/>
  <c r="Q136" i="3"/>
  <c r="M136" i="3"/>
  <c r="X136" i="3" s="1"/>
  <c r="X135" i="3"/>
  <c r="S135" i="3"/>
  <c r="R135" i="3"/>
  <c r="Q135" i="3"/>
  <c r="M135" i="3"/>
  <c r="S134" i="3"/>
  <c r="R134" i="3"/>
  <c r="Q134" i="3"/>
  <c r="M134" i="3"/>
  <c r="X134" i="3" s="1"/>
  <c r="X133" i="3"/>
  <c r="S133" i="3"/>
  <c r="R133" i="3"/>
  <c r="Q133" i="3"/>
  <c r="M133" i="3"/>
  <c r="X132" i="3"/>
  <c r="S132" i="3"/>
  <c r="R132" i="3"/>
  <c r="Q132" i="3"/>
  <c r="M132" i="3"/>
  <c r="S131" i="3"/>
  <c r="M131" i="3"/>
  <c r="S130" i="3"/>
  <c r="M130" i="3"/>
  <c r="S129" i="3"/>
  <c r="M129" i="3"/>
  <c r="S128" i="3"/>
  <c r="M128" i="3"/>
  <c r="S127" i="3"/>
  <c r="M127" i="3"/>
  <c r="S126" i="3"/>
  <c r="P126" i="3"/>
  <c r="P131" i="3" s="1"/>
  <c r="O126" i="3"/>
  <c r="O131" i="3" s="1"/>
  <c r="Q131" i="3" s="1"/>
  <c r="M126" i="3"/>
  <c r="S125" i="3"/>
  <c r="M125" i="3"/>
  <c r="S124" i="3"/>
  <c r="M124" i="3"/>
  <c r="S123" i="3"/>
  <c r="P123" i="3"/>
  <c r="P41" i="3" s="1"/>
  <c r="R41" i="3" s="1"/>
  <c r="O123" i="3"/>
  <c r="O124" i="3" s="1"/>
  <c r="Q124" i="3" s="1"/>
  <c r="M123" i="3"/>
  <c r="S122" i="3"/>
  <c r="M122" i="3"/>
  <c r="S121" i="3"/>
  <c r="R121" i="3"/>
  <c r="Q121" i="3"/>
  <c r="M121" i="3"/>
  <c r="X121" i="3" s="1"/>
  <c r="S120" i="3"/>
  <c r="R120" i="3"/>
  <c r="Q120" i="3"/>
  <c r="M120" i="3"/>
  <c r="X120" i="3" s="1"/>
  <c r="S119" i="3"/>
  <c r="R119" i="3"/>
  <c r="Q119" i="3"/>
  <c r="M119" i="3"/>
  <c r="X119" i="3" s="1"/>
  <c r="S118" i="3"/>
  <c r="R118" i="3"/>
  <c r="Q118" i="3"/>
  <c r="M118" i="3"/>
  <c r="X118" i="3" s="1"/>
  <c r="S117" i="3"/>
  <c r="P117" i="3"/>
  <c r="R117" i="3" s="1"/>
  <c r="O117" i="3"/>
  <c r="Q117" i="3" s="1"/>
  <c r="M117" i="3"/>
  <c r="S116" i="3"/>
  <c r="P116" i="3"/>
  <c r="O116" i="3"/>
  <c r="Q116" i="3" s="1"/>
  <c r="M116" i="3"/>
  <c r="S115" i="3"/>
  <c r="P115" i="3"/>
  <c r="R115" i="3" s="1"/>
  <c r="O115" i="3"/>
  <c r="Q115" i="3" s="1"/>
  <c r="M115" i="3"/>
  <c r="S114" i="3"/>
  <c r="P114" i="3"/>
  <c r="R114" i="3" s="1"/>
  <c r="O114" i="3"/>
  <c r="Q114" i="3" s="1"/>
  <c r="M114" i="3"/>
  <c r="S113" i="3"/>
  <c r="P113" i="3"/>
  <c r="R113" i="3" s="1"/>
  <c r="O113" i="3"/>
  <c r="Q113" i="3" s="1"/>
  <c r="M113" i="3"/>
  <c r="S112" i="3"/>
  <c r="P112" i="3"/>
  <c r="X112" i="3" s="1"/>
  <c r="Y112" i="3" s="1"/>
  <c r="L112" i="3" s="1"/>
  <c r="O112" i="3"/>
  <c r="Q112" i="3" s="1"/>
  <c r="M112" i="3"/>
  <c r="S111" i="3"/>
  <c r="P111" i="3"/>
  <c r="R111" i="3" s="1"/>
  <c r="O111" i="3"/>
  <c r="Q111" i="3" s="1"/>
  <c r="M111" i="3"/>
  <c r="S110" i="3"/>
  <c r="P110" i="3"/>
  <c r="R110" i="3" s="1"/>
  <c r="O110" i="3"/>
  <c r="Q110" i="3" s="1"/>
  <c r="M110" i="3"/>
  <c r="S109" i="3"/>
  <c r="M109" i="3"/>
  <c r="S108" i="3"/>
  <c r="P108" i="3"/>
  <c r="P109" i="3" s="1"/>
  <c r="O108" i="3"/>
  <c r="O109" i="3" s="1"/>
  <c r="Q109" i="3" s="1"/>
  <c r="M108" i="3"/>
  <c r="S107" i="3"/>
  <c r="P107" i="3"/>
  <c r="R107" i="3" s="1"/>
  <c r="O107" i="3"/>
  <c r="Q107" i="3" s="1"/>
  <c r="M107" i="3"/>
  <c r="S106" i="3"/>
  <c r="P106" i="3"/>
  <c r="R106" i="3" s="1"/>
  <c r="O106" i="3"/>
  <c r="Q106" i="3" s="1"/>
  <c r="M106" i="3"/>
  <c r="S105" i="3"/>
  <c r="P105" i="3"/>
  <c r="R105" i="3" s="1"/>
  <c r="O105" i="3"/>
  <c r="Q105" i="3" s="1"/>
  <c r="M105" i="3"/>
  <c r="S104" i="3"/>
  <c r="P104" i="3"/>
  <c r="O104" i="3"/>
  <c r="Q104" i="3" s="1"/>
  <c r="M104" i="3"/>
  <c r="S103" i="3"/>
  <c r="P103" i="3"/>
  <c r="R103" i="3" s="1"/>
  <c r="O103" i="3"/>
  <c r="Q103" i="3" s="1"/>
  <c r="M103" i="3"/>
  <c r="S102" i="3"/>
  <c r="P102" i="3"/>
  <c r="R102" i="3" s="1"/>
  <c r="O102" i="3"/>
  <c r="Q102" i="3" s="1"/>
  <c r="M102" i="3"/>
  <c r="S101" i="3"/>
  <c r="M101" i="3"/>
  <c r="S100" i="3"/>
  <c r="M100" i="3"/>
  <c r="S99" i="3"/>
  <c r="P99" i="3"/>
  <c r="P97" i="3" s="1"/>
  <c r="O99" i="3"/>
  <c r="O96" i="3" s="1"/>
  <c r="Q96" i="3" s="1"/>
  <c r="M99" i="3"/>
  <c r="S98" i="3"/>
  <c r="M98" i="3"/>
  <c r="S97" i="3"/>
  <c r="M97" i="3"/>
  <c r="S96" i="3"/>
  <c r="M96" i="3"/>
  <c r="S95" i="3"/>
  <c r="P95" i="3"/>
  <c r="P101" i="3" s="1"/>
  <c r="O95" i="3"/>
  <c r="O101" i="3" s="1"/>
  <c r="Q101" i="3" s="1"/>
  <c r="M95" i="3"/>
  <c r="S94" i="3"/>
  <c r="M94" i="3"/>
  <c r="S93" i="3"/>
  <c r="P93" i="3"/>
  <c r="R93" i="3" s="1"/>
  <c r="O93" i="3"/>
  <c r="Q93" i="3" s="1"/>
  <c r="M93" i="3"/>
  <c r="S92" i="3"/>
  <c r="R92" i="3"/>
  <c r="Q92" i="3"/>
  <c r="M92" i="3"/>
  <c r="X92" i="3" s="1"/>
  <c r="S91" i="3"/>
  <c r="M91" i="3"/>
  <c r="S90" i="3"/>
  <c r="P90" i="3"/>
  <c r="P91" i="3" s="1"/>
  <c r="R91" i="3" s="1"/>
  <c r="O90" i="3"/>
  <c r="Q90" i="3" s="1"/>
  <c r="M90" i="3"/>
  <c r="S89" i="3"/>
  <c r="M89" i="3"/>
  <c r="S88" i="3"/>
  <c r="P88" i="3"/>
  <c r="P100" i="3" s="1"/>
  <c r="X100" i="3" s="1"/>
  <c r="Y100" i="3" s="1"/>
  <c r="L100" i="3" s="1"/>
  <c r="O88" i="3"/>
  <c r="O100" i="3" s="1"/>
  <c r="Q100" i="3" s="1"/>
  <c r="M88" i="3"/>
  <c r="S87" i="3"/>
  <c r="P87" i="3"/>
  <c r="P85" i="3" s="1"/>
  <c r="X85" i="3" s="1"/>
  <c r="Y85" i="3" s="1"/>
  <c r="L85" i="3" s="1"/>
  <c r="O87" i="3"/>
  <c r="Q87" i="3" s="1"/>
  <c r="M87" i="3"/>
  <c r="S86" i="3"/>
  <c r="P86" i="3"/>
  <c r="R86" i="3" s="1"/>
  <c r="O86" i="3"/>
  <c r="Q86" i="3" s="1"/>
  <c r="M86" i="3"/>
  <c r="S85" i="3"/>
  <c r="O85" i="3"/>
  <c r="Q85" i="3" s="1"/>
  <c r="M85" i="3"/>
  <c r="S84" i="3"/>
  <c r="P84" i="3"/>
  <c r="R84" i="3" s="1"/>
  <c r="O84" i="3"/>
  <c r="Q84" i="3" s="1"/>
  <c r="M84" i="3"/>
  <c r="S83" i="3"/>
  <c r="M83" i="3"/>
  <c r="S82" i="3"/>
  <c r="M82" i="3"/>
  <c r="S81" i="3"/>
  <c r="O81" i="3"/>
  <c r="Q81" i="3" s="1"/>
  <c r="M81" i="3"/>
  <c r="S80" i="3"/>
  <c r="M80" i="3"/>
  <c r="S79" i="3"/>
  <c r="M79" i="3"/>
  <c r="S78" i="3"/>
  <c r="M78" i="3"/>
  <c r="S77" i="3"/>
  <c r="M77" i="3"/>
  <c r="S76" i="3"/>
  <c r="M76" i="3"/>
  <c r="S75" i="3"/>
  <c r="R75" i="3"/>
  <c r="Q75" i="3"/>
  <c r="M75" i="3"/>
  <c r="X75" i="3" s="1"/>
  <c r="S74" i="3"/>
  <c r="M74" i="3"/>
  <c r="S73" i="3"/>
  <c r="M73" i="3"/>
  <c r="S72" i="3"/>
  <c r="M72" i="3"/>
  <c r="S71" i="3"/>
  <c r="M71" i="3"/>
  <c r="S70" i="3"/>
  <c r="M70" i="3"/>
  <c r="S69" i="3"/>
  <c r="M69" i="3"/>
  <c r="S68" i="3"/>
  <c r="M68" i="3"/>
  <c r="S67" i="3"/>
  <c r="M67" i="3"/>
  <c r="S66" i="3"/>
  <c r="M66" i="3"/>
  <c r="S65" i="3"/>
  <c r="R65" i="3"/>
  <c r="Q65" i="3"/>
  <c r="M65" i="3"/>
  <c r="X65" i="3" s="1"/>
  <c r="S64" i="3"/>
  <c r="P64" i="3"/>
  <c r="P72" i="3" s="1"/>
  <c r="O64" i="3"/>
  <c r="O72" i="3" s="1"/>
  <c r="Q72" i="3" s="1"/>
  <c r="M64" i="3"/>
  <c r="S63" i="3"/>
  <c r="M63" i="3"/>
  <c r="S62" i="3"/>
  <c r="P62" i="3"/>
  <c r="R62" i="3" s="1"/>
  <c r="O62" i="3"/>
  <c r="Q62" i="3" s="1"/>
  <c r="M62" i="3"/>
  <c r="S61" i="3"/>
  <c r="M61" i="3"/>
  <c r="S60" i="3"/>
  <c r="M60" i="3"/>
  <c r="S59" i="3"/>
  <c r="P59" i="3"/>
  <c r="P71" i="3" s="1"/>
  <c r="O59" i="3"/>
  <c r="O60" i="3" s="1"/>
  <c r="Q60" i="3" s="1"/>
  <c r="M59" i="3"/>
  <c r="S58" i="3"/>
  <c r="P58" i="3"/>
  <c r="P57" i="3" s="1"/>
  <c r="O58" i="3"/>
  <c r="O56" i="3" s="1"/>
  <c r="Q56" i="3" s="1"/>
  <c r="M58" i="3"/>
  <c r="S57" i="3"/>
  <c r="M57" i="3"/>
  <c r="S56" i="3"/>
  <c r="M56" i="3"/>
  <c r="S55" i="3"/>
  <c r="M55" i="3"/>
  <c r="S54" i="3"/>
  <c r="M54" i="3"/>
  <c r="S53" i="3"/>
  <c r="M53" i="3"/>
  <c r="S52" i="3"/>
  <c r="R52" i="3"/>
  <c r="Q52" i="3"/>
  <c r="M52" i="3"/>
  <c r="X52" i="3" s="1"/>
  <c r="S51" i="3"/>
  <c r="P51" i="3"/>
  <c r="P53" i="3" s="1"/>
  <c r="R53" i="3" s="1"/>
  <c r="O51" i="3"/>
  <c r="O53" i="3" s="1"/>
  <c r="Q53" i="3" s="1"/>
  <c r="M51" i="3"/>
  <c r="S50" i="3"/>
  <c r="P50" i="3"/>
  <c r="R50" i="3" s="1"/>
  <c r="O50" i="3"/>
  <c r="Q50" i="3" s="1"/>
  <c r="M50" i="3"/>
  <c r="X50" i="3" s="1"/>
  <c r="Y50" i="3" s="1"/>
  <c r="L50" i="3" s="1"/>
  <c r="S49" i="3"/>
  <c r="P49" i="3"/>
  <c r="X49" i="3" s="1"/>
  <c r="Y49" i="3" s="1"/>
  <c r="L49" i="3" s="1"/>
  <c r="O49" i="3"/>
  <c r="Q49" i="3" s="1"/>
  <c r="M49" i="3"/>
  <c r="S48" i="3"/>
  <c r="P48" i="3"/>
  <c r="R48" i="3" s="1"/>
  <c r="M48" i="3"/>
  <c r="S47" i="3"/>
  <c r="M47" i="3"/>
  <c r="S46" i="3"/>
  <c r="M46" i="3"/>
  <c r="S45" i="3"/>
  <c r="M45" i="3"/>
  <c r="S44" i="3"/>
  <c r="P44" i="3"/>
  <c r="R44" i="3" s="1"/>
  <c r="M44" i="3"/>
  <c r="S43" i="3"/>
  <c r="P43" i="3"/>
  <c r="P137" i="3" s="1"/>
  <c r="O43" i="3"/>
  <c r="O42" i="3" s="1"/>
  <c r="Q42" i="3" s="1"/>
  <c r="M43" i="3"/>
  <c r="S42" i="3"/>
  <c r="M42" i="3"/>
  <c r="S41" i="3"/>
  <c r="M41" i="3"/>
  <c r="X40" i="3"/>
  <c r="S40" i="3"/>
  <c r="R40" i="3"/>
  <c r="Q40" i="3"/>
  <c r="M40" i="3"/>
  <c r="S39" i="3"/>
  <c r="R39" i="3"/>
  <c r="Q39" i="3"/>
  <c r="M39" i="3"/>
  <c r="X39" i="3" s="1"/>
  <c r="S38" i="3"/>
  <c r="P38" i="3"/>
  <c r="R38" i="3" s="1"/>
  <c r="M38" i="3"/>
  <c r="S37" i="3"/>
  <c r="M37" i="3"/>
  <c r="S36" i="3"/>
  <c r="P36" i="3"/>
  <c r="X36" i="3" s="1"/>
  <c r="Y36" i="3" s="1"/>
  <c r="L36" i="3" s="1"/>
  <c r="M36" i="3"/>
  <c r="S35" i="3"/>
  <c r="M35" i="3"/>
  <c r="S34" i="3"/>
  <c r="P34" i="3"/>
  <c r="R34" i="3" s="1"/>
  <c r="M34" i="3"/>
  <c r="S33" i="3"/>
  <c r="O33" i="3"/>
  <c r="Q33" i="3" s="1"/>
  <c r="M33" i="3"/>
  <c r="S32" i="3"/>
  <c r="P32" i="3"/>
  <c r="X32" i="3" s="1"/>
  <c r="Y32" i="3" s="1"/>
  <c r="L32" i="3" s="1"/>
  <c r="O32" i="3"/>
  <c r="Q32" i="3" s="1"/>
  <c r="M32" i="3"/>
  <c r="S31" i="3"/>
  <c r="M31" i="3"/>
  <c r="S30" i="3"/>
  <c r="R30" i="3"/>
  <c r="Q30" i="3"/>
  <c r="M30" i="3"/>
  <c r="X30" i="3" s="1"/>
  <c r="S29" i="3"/>
  <c r="R29" i="3"/>
  <c r="Q29" i="3"/>
  <c r="M29" i="3"/>
  <c r="X29" i="3" s="1"/>
  <c r="X28" i="3"/>
  <c r="S28" i="3"/>
  <c r="R28" i="3"/>
  <c r="Q28" i="3"/>
  <c r="M28" i="3"/>
  <c r="S27" i="3"/>
  <c r="R27" i="3"/>
  <c r="Q27" i="3"/>
  <c r="M27" i="3"/>
  <c r="X27" i="3" s="1"/>
  <c r="X26" i="3"/>
  <c r="S26" i="3"/>
  <c r="R26" i="3"/>
  <c r="Q26" i="3"/>
  <c r="M26" i="3"/>
  <c r="S25" i="3"/>
  <c r="R25" i="3"/>
  <c r="Q25" i="3"/>
  <c r="M25" i="3"/>
  <c r="X25" i="3" s="1"/>
  <c r="S24" i="3"/>
  <c r="R24" i="3"/>
  <c r="Q24" i="3"/>
  <c r="M24" i="3"/>
  <c r="X24" i="3" s="1"/>
  <c r="X23" i="3"/>
  <c r="S23" i="3"/>
  <c r="R23" i="3"/>
  <c r="Q23" i="3"/>
  <c r="M23" i="3"/>
  <c r="S22" i="3"/>
  <c r="R22" i="3"/>
  <c r="Q22" i="3"/>
  <c r="M22" i="3"/>
  <c r="X22" i="3" s="1"/>
  <c r="X21" i="3"/>
  <c r="S21" i="3"/>
  <c r="R21" i="3"/>
  <c r="Q21" i="3"/>
  <c r="M21" i="3"/>
  <c r="S20" i="3"/>
  <c r="R20" i="3"/>
  <c r="Q20" i="3"/>
  <c r="M20" i="3"/>
  <c r="X20" i="3" s="1"/>
  <c r="S19" i="3"/>
  <c r="M19" i="3"/>
  <c r="S18" i="3"/>
  <c r="M18" i="3"/>
  <c r="S17" i="3"/>
  <c r="R17" i="3"/>
  <c r="Q17" i="3"/>
  <c r="M17" i="3"/>
  <c r="X17" i="3" s="1"/>
  <c r="S16" i="3"/>
  <c r="P16" i="3"/>
  <c r="P8" i="3" s="1"/>
  <c r="O16" i="3"/>
  <c r="O8" i="3" s="1"/>
  <c r="M16" i="3"/>
  <c r="S15" i="3"/>
  <c r="R15" i="3"/>
  <c r="Q15" i="3"/>
  <c r="M15" i="3"/>
  <c r="X15" i="3" s="1"/>
  <c r="S14" i="3"/>
  <c r="M14" i="3"/>
  <c r="S13" i="3"/>
  <c r="P13" i="3"/>
  <c r="R13" i="3" s="1"/>
  <c r="O13" i="3"/>
  <c r="Q13" i="3" s="1"/>
  <c r="M13" i="3"/>
  <c r="S12" i="3"/>
  <c r="P12" i="3"/>
  <c r="R12" i="3" s="1"/>
  <c r="O12" i="3"/>
  <c r="Q12" i="3" s="1"/>
  <c r="M12" i="3"/>
  <c r="S11" i="3"/>
  <c r="P11" i="3"/>
  <c r="P145" i="3" s="1"/>
  <c r="O11" i="3"/>
  <c r="O145" i="3" s="1"/>
  <c r="Q145" i="3" s="1"/>
  <c r="M11" i="3"/>
  <c r="S10" i="3"/>
  <c r="P10" i="3"/>
  <c r="R10" i="3" s="1"/>
  <c r="O10" i="3"/>
  <c r="Q10" i="3" s="1"/>
  <c r="M10" i="3"/>
  <c r="S9" i="3"/>
  <c r="R9" i="3"/>
  <c r="Q9" i="3"/>
  <c r="M9" i="3"/>
  <c r="S8" i="3"/>
  <c r="S7" i="3" s="1"/>
  <c r="M8" i="3"/>
  <c r="AI7" i="3"/>
  <c r="AH7" i="3"/>
  <c r="AG7" i="3"/>
  <c r="AF7" i="3"/>
  <c r="AE7" i="3"/>
  <c r="AD7" i="3"/>
  <c r="AC7" i="3"/>
  <c r="Z7" i="3"/>
  <c r="V7" i="3"/>
  <c r="U7" i="3"/>
  <c r="T7" i="3"/>
  <c r="K7" i="3"/>
  <c r="J7" i="3"/>
  <c r="F7" i="3"/>
  <c r="E7" i="3"/>
  <c r="O78" i="3" l="1"/>
  <c r="Q78" i="3" s="1"/>
  <c r="X105" i="3"/>
  <c r="Y105" i="3" s="1"/>
  <c r="L105" i="3" s="1"/>
  <c r="P31" i="3"/>
  <c r="R31" i="3" s="1"/>
  <c r="P33" i="3"/>
  <c r="R33" i="3" s="1"/>
  <c r="O47" i="3"/>
  <c r="Q47" i="3" s="1"/>
  <c r="P54" i="3"/>
  <c r="R54" i="3" s="1"/>
  <c r="X48" i="3"/>
  <c r="Y48" i="3" s="1"/>
  <c r="L48" i="3" s="1"/>
  <c r="O77" i="3"/>
  <c r="Q77" i="3" s="1"/>
  <c r="X43" i="3"/>
  <c r="Y43" i="3" s="1"/>
  <c r="L43" i="3" s="1"/>
  <c r="P98" i="3"/>
  <c r="R98" i="3" s="1"/>
  <c r="X31" i="3"/>
  <c r="Y31" i="3" s="1"/>
  <c r="L31" i="3" s="1"/>
  <c r="X86" i="3"/>
  <c r="Y86" i="3" s="1"/>
  <c r="L86" i="3" s="1"/>
  <c r="O31" i="3"/>
  <c r="Q31" i="3" s="1"/>
  <c r="P89" i="3"/>
  <c r="X89" i="3" s="1"/>
  <c r="Y89" i="3" s="1"/>
  <c r="L89" i="3" s="1"/>
  <c r="R87" i="3"/>
  <c r="X58" i="3"/>
  <c r="Y58" i="3" s="1"/>
  <c r="L58" i="3" s="1"/>
  <c r="P96" i="3"/>
  <c r="X90" i="3"/>
  <c r="Y90" i="3" s="1"/>
  <c r="L90" i="3" s="1"/>
  <c r="X142" i="3"/>
  <c r="Y142" i="3" s="1"/>
  <c r="L142" i="3" s="1"/>
  <c r="O35" i="3"/>
  <c r="Q35" i="3" s="1"/>
  <c r="O37" i="3"/>
  <c r="Q37" i="3" s="1"/>
  <c r="R43" i="3"/>
  <c r="P76" i="3"/>
  <c r="R76" i="3" s="1"/>
  <c r="P78" i="3"/>
  <c r="P80" i="3"/>
  <c r="R80" i="3" s="1"/>
  <c r="O89" i="3"/>
  <c r="Q89" i="3" s="1"/>
  <c r="X99" i="3"/>
  <c r="Y99" i="3" s="1"/>
  <c r="L99" i="3" s="1"/>
  <c r="X102" i="3"/>
  <c r="Y102" i="3" s="1"/>
  <c r="L102" i="3" s="1"/>
  <c r="X114" i="3"/>
  <c r="Y114" i="3" s="1"/>
  <c r="L114" i="3" s="1"/>
  <c r="X117" i="3"/>
  <c r="Y117" i="3" s="1"/>
  <c r="L117" i="3" s="1"/>
  <c r="X11" i="3"/>
  <c r="Y11" i="3" s="1"/>
  <c r="L11" i="3" s="1"/>
  <c r="P35" i="3"/>
  <c r="R35" i="3" s="1"/>
  <c r="P46" i="3"/>
  <c r="R46" i="3" s="1"/>
  <c r="P42" i="3"/>
  <c r="X51" i="3"/>
  <c r="Y51" i="3" s="1"/>
  <c r="L51" i="3" s="1"/>
  <c r="X53" i="3"/>
  <c r="Y53" i="3" s="1"/>
  <c r="L53" i="3" s="1"/>
  <c r="P56" i="3"/>
  <c r="X56" i="3" s="1"/>
  <c r="Y56" i="3" s="1"/>
  <c r="L56" i="3" s="1"/>
  <c r="O122" i="3"/>
  <c r="Q122" i="3" s="1"/>
  <c r="O38" i="3"/>
  <c r="Q38" i="3" s="1"/>
  <c r="Q64" i="3"/>
  <c r="O36" i="3"/>
  <c r="Q36" i="3" s="1"/>
  <c r="R49" i="3"/>
  <c r="P77" i="3"/>
  <c r="X77" i="3" s="1"/>
  <c r="Y77" i="3" s="1"/>
  <c r="L77" i="3" s="1"/>
  <c r="P79" i="3"/>
  <c r="R79" i="3" s="1"/>
  <c r="P81" i="3"/>
  <c r="X81" i="3" s="1"/>
  <c r="Y81" i="3" s="1"/>
  <c r="L81" i="3" s="1"/>
  <c r="X95" i="3"/>
  <c r="Y95" i="3" s="1"/>
  <c r="L95" i="3" s="1"/>
  <c r="X103" i="3"/>
  <c r="Y103" i="3" s="1"/>
  <c r="L103" i="3" s="1"/>
  <c r="X115" i="3"/>
  <c r="Y115" i="3" s="1"/>
  <c r="L115" i="3" s="1"/>
  <c r="M7" i="3"/>
  <c r="O34" i="3"/>
  <c r="Q34" i="3" s="1"/>
  <c r="P45" i="3"/>
  <c r="R51" i="3"/>
  <c r="O63" i="3"/>
  <c r="Q63" i="3" s="1"/>
  <c r="O80" i="3"/>
  <c r="Q80" i="3" s="1"/>
  <c r="P83" i="3"/>
  <c r="R83" i="3" s="1"/>
  <c r="X107" i="3"/>
  <c r="Y107" i="3" s="1"/>
  <c r="L107" i="3" s="1"/>
  <c r="X141" i="3"/>
  <c r="Y141" i="3" s="1"/>
  <c r="L141" i="3" s="1"/>
  <c r="O18" i="3"/>
  <c r="O19" i="3" s="1"/>
  <c r="Q19" i="3" s="1"/>
  <c r="X38" i="3"/>
  <c r="Y38" i="3" s="1"/>
  <c r="L38" i="3" s="1"/>
  <c r="X59" i="3"/>
  <c r="Y59" i="3" s="1"/>
  <c r="L59" i="3" s="1"/>
  <c r="P82" i="3"/>
  <c r="X87" i="3"/>
  <c r="Y87" i="3" s="1"/>
  <c r="L87" i="3" s="1"/>
  <c r="R88" i="3"/>
  <c r="O94" i="3"/>
  <c r="Q94" i="3" s="1"/>
  <c r="X96" i="3"/>
  <c r="Y96" i="3" s="1"/>
  <c r="L96" i="3" s="1"/>
  <c r="P122" i="3"/>
  <c r="R122" i="3" s="1"/>
  <c r="P140" i="3"/>
  <c r="X140" i="3" s="1"/>
  <c r="Y140" i="3" s="1"/>
  <c r="L140" i="3" s="1"/>
  <c r="P144" i="3"/>
  <c r="X144" i="3" s="1"/>
  <c r="Y144" i="3" s="1"/>
  <c r="L144" i="3" s="1"/>
  <c r="O82" i="3"/>
  <c r="Q82" i="3" s="1"/>
  <c r="Q16" i="3"/>
  <c r="X44" i="3"/>
  <c r="Y44" i="3" s="1"/>
  <c r="L44" i="3" s="1"/>
  <c r="P47" i="3"/>
  <c r="R47" i="3" s="1"/>
  <c r="X62" i="3"/>
  <c r="Y62" i="3" s="1"/>
  <c r="L62" i="3" s="1"/>
  <c r="O79" i="3"/>
  <c r="Q79" i="3" s="1"/>
  <c r="X84" i="3"/>
  <c r="Y84" i="3" s="1"/>
  <c r="L84" i="3" s="1"/>
  <c r="R90" i="3"/>
  <c r="P94" i="3"/>
  <c r="R94" i="3" s="1"/>
  <c r="X110" i="3"/>
  <c r="Y110" i="3" s="1"/>
  <c r="L110" i="3" s="1"/>
  <c r="X138" i="3"/>
  <c r="Y138" i="3" s="1"/>
  <c r="L138" i="3" s="1"/>
  <c r="X47" i="3"/>
  <c r="Y47" i="3" s="1"/>
  <c r="L47" i="3" s="1"/>
  <c r="O46" i="3"/>
  <c r="Q46" i="3" s="1"/>
  <c r="O74" i="3"/>
  <c r="Q74" i="3" s="1"/>
  <c r="O76" i="3"/>
  <c r="Q76" i="3" s="1"/>
  <c r="X104" i="3"/>
  <c r="Y104" i="3" s="1"/>
  <c r="L104" i="3" s="1"/>
  <c r="X106" i="3"/>
  <c r="Y106" i="3" s="1"/>
  <c r="L106" i="3" s="1"/>
  <c r="X113" i="3"/>
  <c r="Y113" i="3" s="1"/>
  <c r="L113" i="3" s="1"/>
  <c r="X143" i="3"/>
  <c r="Y143" i="3" s="1"/>
  <c r="L143" i="3" s="1"/>
  <c r="P37" i="3"/>
  <c r="X34" i="3"/>
  <c r="Y34" i="3" s="1"/>
  <c r="L34" i="3" s="1"/>
  <c r="P60" i="3"/>
  <c r="X60" i="3" s="1"/>
  <c r="Y60" i="3" s="1"/>
  <c r="L60" i="3" s="1"/>
  <c r="X80" i="3"/>
  <c r="Y80" i="3" s="1"/>
  <c r="L80" i="3" s="1"/>
  <c r="O83" i="3"/>
  <c r="Q83" i="3" s="1"/>
  <c r="X88" i="3"/>
  <c r="Y88" i="3" s="1"/>
  <c r="L88" i="3" s="1"/>
  <c r="O91" i="3"/>
  <c r="Q91" i="3" s="1"/>
  <c r="Q108" i="3"/>
  <c r="X111" i="3"/>
  <c r="Y111" i="3" s="1"/>
  <c r="L111" i="3" s="1"/>
  <c r="X116" i="3"/>
  <c r="Y116" i="3" s="1"/>
  <c r="L116" i="3" s="1"/>
  <c r="X10" i="3"/>
  <c r="Y10" i="3" s="1"/>
  <c r="L10" i="3" s="1"/>
  <c r="X123" i="3"/>
  <c r="Y123" i="3" s="1"/>
  <c r="L123" i="3" s="1"/>
  <c r="O125" i="3"/>
  <c r="Q125" i="3" s="1"/>
  <c r="P125" i="3"/>
  <c r="R125" i="3" s="1"/>
  <c r="Q123" i="3"/>
  <c r="X13" i="3"/>
  <c r="Y13" i="3" s="1"/>
  <c r="L13" i="3" s="1"/>
  <c r="R123" i="3"/>
  <c r="X126" i="3"/>
  <c r="Y126" i="3" s="1"/>
  <c r="L126" i="3" s="1"/>
  <c r="P124" i="3"/>
  <c r="O14" i="3"/>
  <c r="Q14" i="3" s="1"/>
  <c r="X41" i="3"/>
  <c r="Y41" i="3" s="1"/>
  <c r="L41" i="3" s="1"/>
  <c r="R11" i="3"/>
  <c r="P14" i="3"/>
  <c r="O41" i="3"/>
  <c r="Q41" i="3" s="1"/>
  <c r="X12" i="3"/>
  <c r="Y12" i="3" s="1"/>
  <c r="L12" i="3" s="1"/>
  <c r="X71" i="3"/>
  <c r="Y71" i="3" s="1"/>
  <c r="L71" i="3" s="1"/>
  <c r="R71" i="3"/>
  <c r="X91" i="3"/>
  <c r="Y91" i="3" s="1"/>
  <c r="L91" i="3" s="1"/>
  <c r="X131" i="3"/>
  <c r="Y131" i="3" s="1"/>
  <c r="L131" i="3" s="1"/>
  <c r="R131" i="3"/>
  <c r="R8" i="3"/>
  <c r="X8" i="3"/>
  <c r="R137" i="3"/>
  <c r="X137" i="3"/>
  <c r="Y137" i="3" s="1"/>
  <c r="L137" i="3" s="1"/>
  <c r="R72" i="3"/>
  <c r="X72" i="3"/>
  <c r="Y72" i="3" s="1"/>
  <c r="L72" i="3" s="1"/>
  <c r="R109" i="3"/>
  <c r="X109" i="3"/>
  <c r="Y109" i="3" s="1"/>
  <c r="L109" i="3" s="1"/>
  <c r="Q8" i="3"/>
  <c r="R145" i="3"/>
  <c r="X145" i="3"/>
  <c r="Y145" i="3" s="1"/>
  <c r="L145" i="3" s="1"/>
  <c r="R101" i="3"/>
  <c r="X101" i="3"/>
  <c r="Y101" i="3" s="1"/>
  <c r="L101" i="3" s="1"/>
  <c r="R97" i="3"/>
  <c r="X97" i="3"/>
  <c r="Y97" i="3" s="1"/>
  <c r="L97" i="3" s="1"/>
  <c r="R57" i="3"/>
  <c r="X57" i="3"/>
  <c r="Y57" i="3" s="1"/>
  <c r="L57" i="3" s="1"/>
  <c r="O45" i="3"/>
  <c r="Q45" i="3" s="1"/>
  <c r="O66" i="3"/>
  <c r="Q66" i="3" s="1"/>
  <c r="O70" i="3"/>
  <c r="Q70" i="3" s="1"/>
  <c r="X93" i="3"/>
  <c r="Y93" i="3" s="1"/>
  <c r="L93" i="3" s="1"/>
  <c r="O130" i="3"/>
  <c r="Q130" i="3" s="1"/>
  <c r="R16" i="3"/>
  <c r="P18" i="3"/>
  <c r="X18" i="3" s="1"/>
  <c r="Y18" i="3" s="1"/>
  <c r="L18" i="3" s="1"/>
  <c r="R32" i="3"/>
  <c r="R36" i="3"/>
  <c r="R64" i="3"/>
  <c r="P66" i="3"/>
  <c r="R66" i="3" s="1"/>
  <c r="P70" i="3"/>
  <c r="R70" i="3" s="1"/>
  <c r="P74" i="3"/>
  <c r="R74" i="3" s="1"/>
  <c r="R96" i="3"/>
  <c r="R100" i="3"/>
  <c r="R104" i="3"/>
  <c r="R108" i="3"/>
  <c r="R112" i="3"/>
  <c r="R116" i="3"/>
  <c r="P130" i="3"/>
  <c r="R130" i="3" s="1"/>
  <c r="O139" i="3"/>
  <c r="Q139" i="3" s="1"/>
  <c r="Q18" i="3"/>
  <c r="O44" i="3"/>
  <c r="Q44" i="3" s="1"/>
  <c r="O48" i="3"/>
  <c r="Q48" i="3" s="1"/>
  <c r="P63" i="3"/>
  <c r="R63" i="3" s="1"/>
  <c r="R85" i="3"/>
  <c r="Q126" i="3"/>
  <c r="P139" i="3"/>
  <c r="R139" i="3" s="1"/>
  <c r="X16" i="3"/>
  <c r="Y16" i="3" s="1"/>
  <c r="L16" i="3" s="1"/>
  <c r="Q59" i="3"/>
  <c r="X64" i="3"/>
  <c r="Y64" i="3" s="1"/>
  <c r="L64" i="3" s="1"/>
  <c r="O69" i="3"/>
  <c r="Q69" i="3" s="1"/>
  <c r="O73" i="3"/>
  <c r="Q73" i="3" s="1"/>
  <c r="Q95" i="3"/>
  <c r="Q99" i="3"/>
  <c r="X108" i="3"/>
  <c r="Y108" i="3" s="1"/>
  <c r="L108" i="3" s="1"/>
  <c r="R126" i="3"/>
  <c r="O129" i="3"/>
  <c r="Q129" i="3" s="1"/>
  <c r="Q143" i="3"/>
  <c r="O54" i="3"/>
  <c r="R59" i="3"/>
  <c r="P69" i="3"/>
  <c r="R69" i="3" s="1"/>
  <c r="P73" i="3"/>
  <c r="R73" i="3" s="1"/>
  <c r="Q88" i="3"/>
  <c r="R95" i="3"/>
  <c r="O98" i="3"/>
  <c r="Q98" i="3" s="1"/>
  <c r="R99" i="3"/>
  <c r="P129" i="3"/>
  <c r="R129" i="3" s="1"/>
  <c r="O146" i="3"/>
  <c r="Q146" i="3" s="1"/>
  <c r="X9" i="3"/>
  <c r="P146" i="3"/>
  <c r="R146" i="3" s="1"/>
  <c r="Q58" i="3"/>
  <c r="O68" i="3"/>
  <c r="Q68" i="3" s="1"/>
  <c r="O128" i="3"/>
  <c r="Q128" i="3" s="1"/>
  <c r="Q11" i="3"/>
  <c r="Q43" i="3"/>
  <c r="Q51" i="3"/>
  <c r="O57" i="3"/>
  <c r="Q57" i="3" s="1"/>
  <c r="R58" i="3"/>
  <c r="O61" i="3"/>
  <c r="Q61" i="3" s="1"/>
  <c r="P68" i="3"/>
  <c r="O97" i="3"/>
  <c r="Q97" i="3" s="1"/>
  <c r="P128" i="3"/>
  <c r="O137" i="3"/>
  <c r="Q137" i="3" s="1"/>
  <c r="P61" i="3"/>
  <c r="O67" i="3"/>
  <c r="Q67" i="3" s="1"/>
  <c r="O71" i="3"/>
  <c r="Q71" i="3" s="1"/>
  <c r="O127" i="3"/>
  <c r="Q127" i="3" s="1"/>
  <c r="Q141" i="3"/>
  <c r="P67" i="3"/>
  <c r="P127" i="3"/>
  <c r="X83" i="3" l="1"/>
  <c r="Y83" i="3" s="1"/>
  <c r="L83" i="3" s="1"/>
  <c r="X76" i="3"/>
  <c r="Y76" i="3" s="1"/>
  <c r="L76" i="3" s="1"/>
  <c r="P55" i="3"/>
  <c r="R55" i="3" s="1"/>
  <c r="R56" i="3"/>
  <c r="X54" i="3"/>
  <c r="Y54" i="3" s="1"/>
  <c r="L54" i="3" s="1"/>
  <c r="X33" i="3"/>
  <c r="Y33" i="3" s="1"/>
  <c r="L33" i="3" s="1"/>
  <c r="R81" i="3"/>
  <c r="R89" i="3"/>
  <c r="R77" i="3"/>
  <c r="X98" i="3"/>
  <c r="Y98" i="3" s="1"/>
  <c r="L98" i="3" s="1"/>
  <c r="X79" i="3"/>
  <c r="Y79" i="3" s="1"/>
  <c r="L79" i="3" s="1"/>
  <c r="X46" i="3"/>
  <c r="Y46" i="3" s="1"/>
  <c r="L46" i="3" s="1"/>
  <c r="R78" i="3"/>
  <c r="X78" i="3"/>
  <c r="Y78" i="3" s="1"/>
  <c r="L78" i="3" s="1"/>
  <c r="X69" i="3"/>
  <c r="Y69" i="3" s="1"/>
  <c r="L69" i="3" s="1"/>
  <c r="R60" i="3"/>
  <c r="X74" i="3"/>
  <c r="Y74" i="3" s="1"/>
  <c r="L74" i="3" s="1"/>
  <c r="R42" i="3"/>
  <c r="X42" i="3"/>
  <c r="Y42" i="3" s="1"/>
  <c r="L42" i="3" s="1"/>
  <c r="X70" i="3"/>
  <c r="Y70" i="3" s="1"/>
  <c r="L70" i="3" s="1"/>
  <c r="X35" i="3"/>
  <c r="Y35" i="3" s="1"/>
  <c r="L35" i="3" s="1"/>
  <c r="R37" i="3"/>
  <c r="X37" i="3"/>
  <c r="Y37" i="3" s="1"/>
  <c r="L37" i="3" s="1"/>
  <c r="R144" i="3"/>
  <c r="X82" i="3"/>
  <c r="Y82" i="3" s="1"/>
  <c r="L82" i="3" s="1"/>
  <c r="R82" i="3"/>
  <c r="R140" i="3"/>
  <c r="X45" i="3"/>
  <c r="Y45" i="3" s="1"/>
  <c r="L45" i="3" s="1"/>
  <c r="R45" i="3"/>
  <c r="X66" i="3"/>
  <c r="Y66" i="3" s="1"/>
  <c r="L66" i="3" s="1"/>
  <c r="X125" i="3"/>
  <c r="Y125" i="3" s="1"/>
  <c r="L125" i="3" s="1"/>
  <c r="X94" i="3"/>
  <c r="Y94" i="3" s="1"/>
  <c r="L94" i="3" s="1"/>
  <c r="X122" i="3"/>
  <c r="Y122" i="3" s="1"/>
  <c r="L122" i="3" s="1"/>
  <c r="R124" i="3"/>
  <c r="X124" i="3"/>
  <c r="Y124" i="3" s="1"/>
  <c r="L124" i="3" s="1"/>
  <c r="R14" i="3"/>
  <c r="X14" i="3"/>
  <c r="Y14" i="3" s="1"/>
  <c r="L14" i="3" s="1"/>
  <c r="Q54" i="3"/>
  <c r="Q7" i="3" s="1"/>
  <c r="O55" i="3"/>
  <c r="Q55" i="3" s="1"/>
  <c r="X139" i="3"/>
  <c r="Y139" i="3" s="1"/>
  <c r="L139" i="3" s="1"/>
  <c r="R68" i="3"/>
  <c r="X68" i="3"/>
  <c r="Y68" i="3" s="1"/>
  <c r="L68" i="3" s="1"/>
  <c r="X146" i="3"/>
  <c r="Y146" i="3" s="1"/>
  <c r="L146" i="3" s="1"/>
  <c r="X73" i="3"/>
  <c r="Y73" i="3" s="1"/>
  <c r="L73" i="3" s="1"/>
  <c r="R128" i="3"/>
  <c r="X128" i="3"/>
  <c r="Y128" i="3" s="1"/>
  <c r="L128" i="3" s="1"/>
  <c r="P19" i="3"/>
  <c r="R18" i="3"/>
  <c r="X127" i="3"/>
  <c r="Y127" i="3" s="1"/>
  <c r="L127" i="3" s="1"/>
  <c r="R127" i="3"/>
  <c r="X130" i="3"/>
  <c r="Y130" i="3" s="1"/>
  <c r="L130" i="3" s="1"/>
  <c r="X67" i="3"/>
  <c r="Y67" i="3" s="1"/>
  <c r="L67" i="3" s="1"/>
  <c r="R67" i="3"/>
  <c r="X63" i="3"/>
  <c r="Y63" i="3" s="1"/>
  <c r="L63" i="3" s="1"/>
  <c r="Y8" i="3"/>
  <c r="X55" i="3"/>
  <c r="Y55" i="3" s="1"/>
  <c r="L55" i="3" s="1"/>
  <c r="R61" i="3"/>
  <c r="X61" i="3"/>
  <c r="Y61" i="3" s="1"/>
  <c r="L61" i="3" s="1"/>
  <c r="X129" i="3"/>
  <c r="Y129" i="3" s="1"/>
  <c r="L129" i="3" s="1"/>
  <c r="O7" i="3" l="1"/>
  <c r="X19" i="3"/>
  <c r="R19" i="3"/>
  <c r="R7" i="3" s="1"/>
  <c r="L8" i="3"/>
  <c r="P7" i="3"/>
  <c r="Y19" i="3" l="1"/>
  <c r="X7" i="3"/>
  <c r="L19" i="3" l="1"/>
  <c r="L7" i="3" s="1"/>
  <c r="Y7" i="3"/>
</calcChain>
</file>

<file path=xl/sharedStrings.xml><?xml version="1.0" encoding="utf-8"?>
<sst xmlns="http://schemas.openxmlformats.org/spreadsheetml/2006/main" count="1285" uniqueCount="287">
  <si>
    <t>6cm미만 입목(조림·육림 산출내역 별첨)</t>
  </si>
  <si>
    <t>④ 피해
조사결과
재적(㎥)
(①×②×③)</t>
  </si>
  <si>
    <t>입목피해액
(원)</t>
  </si>
  <si>
    <t>사유림</t>
  </si>
  <si>
    <t>시군</t>
  </si>
  <si>
    <t>소생</t>
  </si>
  <si>
    <t>경</t>
  </si>
  <si>
    <t>극심</t>
  </si>
  <si>
    <t>합계</t>
  </si>
  <si>
    <t>임</t>
  </si>
  <si>
    <t>주소</t>
  </si>
  <si>
    <t>비고</t>
  </si>
  <si>
    <t>수종</t>
  </si>
  <si>
    <t>중</t>
  </si>
  <si>
    <t>지목</t>
  </si>
  <si>
    <t>읍면</t>
  </si>
  <si>
    <t>연번</t>
  </si>
  <si>
    <t>소유자</t>
  </si>
  <si>
    <t>육림비</t>
  </si>
  <si>
    <t>성명</t>
  </si>
  <si>
    <t>리</t>
  </si>
  <si>
    <t>총재적</t>
  </si>
  <si>
    <t>ha당</t>
  </si>
  <si>
    <t>지번</t>
  </si>
  <si>
    <t>조림비</t>
  </si>
  <si>
    <t>재적
(㎥)</t>
  </si>
  <si>
    <t>피해
정도별</t>
  </si>
  <si>
    <t>본수
(본)</t>
  </si>
  <si>
    <t>②재적
(㎥)</t>
  </si>
  <si>
    <t>피해
유형</t>
  </si>
  <si>
    <t>지적
(㎡)</t>
  </si>
  <si>
    <t>피해액
(원)</t>
  </si>
  <si>
    <t>지적
(ha)</t>
  </si>
  <si>
    <t>임목피해</t>
  </si>
  <si>
    <t>피해
면적
(ha)</t>
  </si>
  <si>
    <t>6cm이상 입목</t>
  </si>
  <si>
    <t>전체
피해면적
(ha)</t>
  </si>
  <si>
    <t>①
피해
면적
(ha)</t>
  </si>
  <si>
    <t>피해 정도별 면적(ha)</t>
  </si>
  <si>
    <t>(단위 : ha, 원 등)</t>
  </si>
  <si>
    <t>③피해
적용
비율
(%)</t>
  </si>
  <si>
    <t>원/㎥</t>
  </si>
  <si>
    <t>소나무</t>
  </si>
  <si>
    <t>잣나무</t>
  </si>
  <si>
    <t>낙엽송</t>
  </si>
  <si>
    <t>공종</t>
  </si>
  <si>
    <t>단가</t>
  </si>
  <si>
    <t>국립산림과학원 드론촬영 및 다드림 분석 결과</t>
    <phoneticPr fontId="12" type="noConversion"/>
  </si>
  <si>
    <t>기타침엽수</t>
    <phoneticPr fontId="12" type="noConversion"/>
  </si>
  <si>
    <t>기타활엽수</t>
    <phoneticPr fontId="12" type="noConversion"/>
  </si>
  <si>
    <t>조림</t>
    <phoneticPr fontId="12" type="noConversion"/>
  </si>
  <si>
    <t>육림</t>
    <phoneticPr fontId="12" type="noConversion"/>
  </si>
  <si>
    <t>조림고시비용</t>
    <phoneticPr fontId="12" type="noConversion"/>
  </si>
  <si>
    <t>숲가꾸기 통합단비</t>
    <phoneticPr fontId="12" type="noConversion"/>
  </si>
  <si>
    <t xml:space="preserve">□ 영덕군 산림피해 현황 </t>
    <phoneticPr fontId="12" type="noConversion"/>
  </si>
  <si>
    <t>지품</t>
  </si>
  <si>
    <t>삼화</t>
  </si>
  <si>
    <t>영덕</t>
  </si>
  <si>
    <t>구미</t>
  </si>
  <si>
    <t>화개</t>
  </si>
  <si>
    <t>화수</t>
  </si>
  <si>
    <t>화천</t>
  </si>
  <si>
    <t>영덕군</t>
  </si>
  <si>
    <t>산5-1임</t>
  </si>
  <si>
    <t>군유림</t>
  </si>
  <si>
    <t>산3임</t>
  </si>
  <si>
    <t>산4-1임</t>
  </si>
  <si>
    <t>산13임</t>
  </si>
  <si>
    <t>산14임</t>
  </si>
  <si>
    <t>산19임</t>
  </si>
  <si>
    <t>산20임</t>
  </si>
  <si>
    <t>산21임</t>
  </si>
  <si>
    <t>산22임</t>
  </si>
  <si>
    <t>산23임</t>
  </si>
  <si>
    <t>산24임</t>
  </si>
  <si>
    <t>산26임</t>
  </si>
  <si>
    <t>산51임</t>
  </si>
  <si>
    <t>산52임</t>
  </si>
  <si>
    <t>산53임</t>
  </si>
  <si>
    <t>산54임</t>
  </si>
  <si>
    <t>산55임</t>
  </si>
  <si>
    <t>산56임</t>
  </si>
  <si>
    <t>산57임</t>
  </si>
  <si>
    <t>산58임</t>
  </si>
  <si>
    <t>산59임</t>
  </si>
  <si>
    <t>산60-1임</t>
  </si>
  <si>
    <t>117임</t>
  </si>
  <si>
    <t>151-1임</t>
  </si>
  <si>
    <t>326임</t>
  </si>
  <si>
    <t>327임</t>
  </si>
  <si>
    <t>328임</t>
  </si>
  <si>
    <t>329임</t>
  </si>
  <si>
    <t>330임</t>
  </si>
  <si>
    <t>378임</t>
  </si>
  <si>
    <t>815임</t>
  </si>
  <si>
    <t>828임</t>
  </si>
  <si>
    <t>829임</t>
  </si>
  <si>
    <t>853임</t>
  </si>
  <si>
    <t>산66-4임</t>
  </si>
  <si>
    <t>산67임</t>
  </si>
  <si>
    <t>산68임</t>
  </si>
  <si>
    <t>산69임</t>
  </si>
  <si>
    <t>산70임</t>
  </si>
  <si>
    <t>산71-2임</t>
  </si>
  <si>
    <t>산71-3임</t>
  </si>
  <si>
    <t>산71-4임</t>
  </si>
  <si>
    <t>산71-5임</t>
  </si>
  <si>
    <t>산72임</t>
  </si>
  <si>
    <t>산73임</t>
  </si>
  <si>
    <t>산74임</t>
  </si>
  <si>
    <t>산75임</t>
  </si>
  <si>
    <t>산76임</t>
  </si>
  <si>
    <t>산77임</t>
  </si>
  <si>
    <t>산78임</t>
  </si>
  <si>
    <t>산79임</t>
  </si>
  <si>
    <t>산80-1임</t>
  </si>
  <si>
    <t>산80-2임</t>
  </si>
  <si>
    <t>산80-3임</t>
  </si>
  <si>
    <t>산 80-5임</t>
  </si>
  <si>
    <t>산80-6임</t>
  </si>
  <si>
    <t>산80-8임</t>
  </si>
  <si>
    <t>산80-10임</t>
  </si>
  <si>
    <t>산80-16임</t>
  </si>
  <si>
    <t>산80-17임</t>
  </si>
  <si>
    <t>산80-18임</t>
  </si>
  <si>
    <t>산80-19임</t>
  </si>
  <si>
    <t>산81임</t>
  </si>
  <si>
    <t>산82임</t>
  </si>
  <si>
    <t>산82-2임</t>
  </si>
  <si>
    <t>산83-1임</t>
  </si>
  <si>
    <t>산85-4임</t>
  </si>
  <si>
    <t>산89-1임</t>
  </si>
  <si>
    <t>산89-2임</t>
  </si>
  <si>
    <t>산89-3임</t>
  </si>
  <si>
    <t>산89-4임</t>
  </si>
  <si>
    <t>산89-5임</t>
  </si>
  <si>
    <t>산90임</t>
  </si>
  <si>
    <t>산90-1임</t>
  </si>
  <si>
    <t>산91임</t>
  </si>
  <si>
    <t>산91-1임</t>
  </si>
  <si>
    <t>산91-2임</t>
  </si>
  <si>
    <t>산91-3임</t>
  </si>
  <si>
    <t>산91-4임</t>
  </si>
  <si>
    <t>산92임</t>
  </si>
  <si>
    <t>산93임</t>
  </si>
  <si>
    <t>산94임</t>
  </si>
  <si>
    <t>산96임</t>
  </si>
  <si>
    <t>산97임</t>
  </si>
  <si>
    <t>산98임</t>
  </si>
  <si>
    <t>산99임</t>
  </si>
  <si>
    <t>산100임</t>
  </si>
  <si>
    <t>산101임</t>
  </si>
  <si>
    <t>산102임</t>
  </si>
  <si>
    <t>산103임</t>
  </si>
  <si>
    <t>산104임</t>
  </si>
  <si>
    <t>산105-1임</t>
  </si>
  <si>
    <t>산105-2임</t>
  </si>
  <si>
    <t>산106임</t>
  </si>
  <si>
    <t>산130-1임</t>
  </si>
  <si>
    <t>산131임</t>
  </si>
  <si>
    <t>산132임</t>
  </si>
  <si>
    <t>산133임</t>
  </si>
  <si>
    <t>산134임</t>
  </si>
  <si>
    <t>산135-1임</t>
  </si>
  <si>
    <t>산135-2임</t>
  </si>
  <si>
    <t>산136임</t>
  </si>
  <si>
    <t>산137임</t>
  </si>
  <si>
    <t>산138임</t>
  </si>
  <si>
    <t>산139-1임</t>
  </si>
  <si>
    <t>산140임</t>
  </si>
  <si>
    <t>산140-1임</t>
  </si>
  <si>
    <t>산141임</t>
  </si>
  <si>
    <t>산142임</t>
  </si>
  <si>
    <t>산143임</t>
  </si>
  <si>
    <t>산144임</t>
  </si>
  <si>
    <t>산168임</t>
  </si>
  <si>
    <t>산169-2임</t>
  </si>
  <si>
    <t>산170임</t>
  </si>
  <si>
    <t>산171임</t>
  </si>
  <si>
    <t>산172임</t>
  </si>
  <si>
    <t>산173임</t>
  </si>
  <si>
    <t>산174임</t>
  </si>
  <si>
    <t>산175임</t>
  </si>
  <si>
    <t>산176임</t>
  </si>
  <si>
    <t>산177임</t>
  </si>
  <si>
    <t>산178임</t>
  </si>
  <si>
    <t>산179임</t>
  </si>
  <si>
    <t>산180임</t>
  </si>
  <si>
    <t>산181임</t>
  </si>
  <si>
    <t>산182임</t>
  </si>
  <si>
    <t>산45임</t>
  </si>
  <si>
    <t>산48임</t>
  </si>
  <si>
    <t>산50임</t>
  </si>
  <si>
    <t>산70-1임</t>
  </si>
  <si>
    <t>산80-5임</t>
  </si>
  <si>
    <t>산66-3임</t>
    <phoneticPr fontId="12" type="noConversion"/>
  </si>
  <si>
    <t>산87-7임</t>
    <phoneticPr fontId="12" type="noConversion"/>
  </si>
  <si>
    <t>화수</t>
    <phoneticPr fontId="12" type="noConversion"/>
  </si>
  <si>
    <t>산108임</t>
    <phoneticPr fontId="12" type="noConversion"/>
  </si>
  <si>
    <t>소나무</t>
    <phoneticPr fontId="12" type="noConversion"/>
  </si>
  <si>
    <t>극심</t>
    <phoneticPr fontId="12" type="noConversion"/>
  </si>
  <si>
    <t>추가</t>
    <phoneticPr fontId="12" type="noConversion"/>
  </si>
  <si>
    <t>임</t>
    <phoneticPr fontId="12" type="noConversion"/>
  </si>
  <si>
    <t>사유림</t>
    <phoneticPr fontId="12" type="noConversion"/>
  </si>
  <si>
    <t>영덕군</t>
    <phoneticPr fontId="12" type="noConversion"/>
  </si>
  <si>
    <t>고령군</t>
    <phoneticPr fontId="12" type="noConversion"/>
  </si>
  <si>
    <t>쌍림</t>
    <phoneticPr fontId="12" type="noConversion"/>
  </si>
  <si>
    <t>산16</t>
  </si>
  <si>
    <t>산17</t>
  </si>
  <si>
    <t>산20</t>
  </si>
  <si>
    <t>산21</t>
  </si>
  <si>
    <t>산23</t>
  </si>
  <si>
    <t>산26</t>
  </si>
  <si>
    <t>산27</t>
  </si>
  <si>
    <t>산28</t>
  </si>
  <si>
    <t>산35</t>
  </si>
  <si>
    <t>216-1</t>
  </si>
  <si>
    <t>335-1</t>
  </si>
  <si>
    <t>산1</t>
  </si>
  <si>
    <t>산10</t>
  </si>
  <si>
    <t>산18</t>
  </si>
  <si>
    <t>산19</t>
  </si>
  <si>
    <t>산29</t>
  </si>
  <si>
    <t>산38-2</t>
  </si>
  <si>
    <t>산43</t>
  </si>
  <si>
    <t>산62</t>
  </si>
  <si>
    <t>산63</t>
  </si>
  <si>
    <t>산66</t>
  </si>
  <si>
    <t>산7</t>
  </si>
  <si>
    <t>산74-1</t>
  </si>
  <si>
    <t>산8</t>
  </si>
  <si>
    <t>산101-2</t>
  </si>
  <si>
    <t>산104</t>
  </si>
  <si>
    <t>산107</t>
  </si>
  <si>
    <t>산112</t>
  </si>
  <si>
    <t>산114</t>
  </si>
  <si>
    <t>산115</t>
  </si>
  <si>
    <t>산131</t>
  </si>
  <si>
    <t>산133</t>
  </si>
  <si>
    <t>산135</t>
  </si>
  <si>
    <t>산140</t>
  </si>
  <si>
    <t>산166-1</t>
  </si>
  <si>
    <t>산170</t>
  </si>
  <si>
    <t>산94</t>
  </si>
  <si>
    <t>산97</t>
  </si>
  <si>
    <t>산98</t>
  </si>
  <si>
    <t>산99</t>
  </si>
  <si>
    <t>산주</t>
    <phoneticPr fontId="12" type="noConversion"/>
  </si>
  <si>
    <t>신촌</t>
    <phoneticPr fontId="12" type="noConversion"/>
  </si>
  <si>
    <t>합가</t>
    <phoneticPr fontId="12" type="noConversion"/>
  </si>
  <si>
    <t>산81</t>
    <phoneticPr fontId="12" type="noConversion"/>
  </si>
  <si>
    <t>성 명</t>
    <phoneticPr fontId="12" type="noConversion"/>
  </si>
  <si>
    <t>비고</t>
    <phoneticPr fontId="12" type="noConversion"/>
  </si>
  <si>
    <r>
      <rPr>
        <b/>
        <sz val="16"/>
        <color rgb="FF000000"/>
        <rFont val="돋움"/>
        <family val="3"/>
        <charset val="129"/>
      </rPr>
      <t>산불피해지</t>
    </r>
    <r>
      <rPr>
        <b/>
        <sz val="16"/>
        <color rgb="FF000000"/>
        <rFont val="Gothic"/>
      </rPr>
      <t xml:space="preserve"> </t>
    </r>
    <r>
      <rPr>
        <b/>
        <sz val="16"/>
        <color rgb="FF000000"/>
        <rFont val="돋움"/>
        <family val="3"/>
        <charset val="129"/>
      </rPr>
      <t>고사목</t>
    </r>
    <r>
      <rPr>
        <b/>
        <sz val="16"/>
        <color rgb="FF000000"/>
        <rFont val="Gothic"/>
      </rPr>
      <t xml:space="preserve"> </t>
    </r>
    <r>
      <rPr>
        <b/>
        <sz val="16"/>
        <color rgb="FF000000"/>
        <rFont val="돋움"/>
        <family val="3"/>
        <charset val="129"/>
      </rPr>
      <t>벌채</t>
    </r>
    <r>
      <rPr>
        <b/>
        <sz val="16"/>
        <color rgb="FF000000"/>
        <rFont val="Gothic"/>
      </rPr>
      <t xml:space="preserve"> </t>
    </r>
    <r>
      <rPr>
        <b/>
        <sz val="16"/>
        <color rgb="FF000000"/>
        <rFont val="돋움"/>
        <family val="3"/>
        <charset val="129"/>
      </rPr>
      <t>및</t>
    </r>
    <r>
      <rPr>
        <b/>
        <sz val="16"/>
        <color rgb="FF000000"/>
        <rFont val="Gothic"/>
      </rPr>
      <t xml:space="preserve"> </t>
    </r>
    <r>
      <rPr>
        <b/>
        <sz val="16"/>
        <color rgb="FF000000"/>
        <rFont val="돋움"/>
        <family val="3"/>
        <charset val="129"/>
      </rPr>
      <t>조림사업</t>
    </r>
    <r>
      <rPr>
        <b/>
        <sz val="16"/>
        <color rgb="FF000000"/>
        <rFont val="Gothic"/>
      </rPr>
      <t xml:space="preserve"> </t>
    </r>
    <r>
      <rPr>
        <b/>
        <sz val="16"/>
        <color rgb="FF000000"/>
        <rFont val="돋움"/>
        <family val="3"/>
        <charset val="129"/>
      </rPr>
      <t>예정지</t>
    </r>
    <r>
      <rPr>
        <b/>
        <sz val="20"/>
        <color rgb="FF000000"/>
        <rFont val="Gothic"/>
      </rPr>
      <t/>
    </r>
    <phoneticPr fontId="12" type="noConversion"/>
  </si>
  <si>
    <t>고0박씨27세손계봉공</t>
  </si>
  <si>
    <t>고0인현</t>
  </si>
  <si>
    <t>곽0순</t>
  </si>
  <si>
    <t>구0준</t>
  </si>
  <si>
    <t>김0수</t>
  </si>
  <si>
    <t>김0현</t>
  </si>
  <si>
    <t>김0운</t>
  </si>
  <si>
    <t>김0정</t>
  </si>
  <si>
    <t>김0경</t>
  </si>
  <si>
    <t>김0근</t>
  </si>
  <si>
    <t>남0송씨송촌선생종중</t>
  </si>
  <si>
    <t>박0태</t>
  </si>
  <si>
    <t>배0일</t>
  </si>
  <si>
    <t>백0리마을회</t>
  </si>
  <si>
    <t>성0용재</t>
  </si>
  <si>
    <t>성0전씨휴담공파종친회</t>
  </si>
  <si>
    <t>성0도씨서산소종중</t>
  </si>
  <si>
    <t>성0도씨일회소종중</t>
  </si>
  <si>
    <t>신0동회</t>
  </si>
  <si>
    <t>아0주식회사</t>
  </si>
  <si>
    <t>양0최씨학매정종중</t>
  </si>
  <si>
    <t>오0술</t>
  </si>
  <si>
    <t>옥0화의</t>
  </si>
  <si>
    <t>이0근</t>
  </si>
  <si>
    <t>인0채씨용암공파</t>
  </si>
  <si>
    <t>전0현</t>
  </si>
  <si>
    <t>전0규</t>
  </si>
  <si>
    <t>전0정</t>
  </si>
  <si>
    <t>평0봉술</t>
  </si>
  <si>
    <t>하01리새마을회</t>
  </si>
  <si>
    <t>한0석</t>
  </si>
  <si>
    <t>홍0홍</t>
  </si>
  <si>
    <t>전0수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</si>
</sst>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.00_);[Red]\(#,##0.00\)"/>
    <numFmt numFmtId="178" formatCode="&quot;산&quot;0"/>
    <numFmt numFmtId="179" formatCode="_-* #,##0.00_-;\-* #,##0.00_-;_-* &quot;-&quot;_-;_-@_-"/>
    <numFmt numFmtId="180" formatCode="_-* #,##0_-;\-* #,##0_-;_-* &quot;-&quot;??_-;_-@_-"/>
    <numFmt numFmtId="181" formatCode="#,##0_ "/>
    <numFmt numFmtId="182" formatCode="0.00_);[Red]\(0.00\)"/>
    <numFmt numFmtId="183" formatCode="#,##0.00_ "/>
    <numFmt numFmtId="184" formatCode="_-* #,##0.000_-;\-* #,##0.000_-;_-* &quot;-&quot;_-;_-@_-"/>
    <numFmt numFmtId="185" formatCode="_-* #,##0.0_-;\-* #,##0.0_-;_-* &quot;-&quot;_-;_-@_-"/>
    <numFmt numFmtId="186" formatCode="#,##0.0_);[Red]\(#,##0.0\)"/>
  </numFmts>
  <fonts count="51">
    <font>
      <sz val="10"/>
      <color rgb="FF000000"/>
      <name val="Gothic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Gothic"/>
    </font>
    <font>
      <sz val="11"/>
      <color rgb="FF000000"/>
      <name val="Gothic"/>
    </font>
    <font>
      <sz val="10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36"/>
      <color rgb="FF000000"/>
      <name val="굴림"/>
      <family val="3"/>
      <charset val="129"/>
    </font>
    <font>
      <sz val="8"/>
      <name val="돋움"/>
      <family val="3"/>
      <charset val="129"/>
    </font>
    <font>
      <sz val="10"/>
      <color theme="1"/>
      <name val="Gothic"/>
      <scheme val="minor"/>
    </font>
    <font>
      <sz val="11"/>
      <color theme="1"/>
      <name val="Gothic"/>
      <family val="2"/>
      <charset val="129"/>
      <scheme val="minor"/>
    </font>
    <font>
      <sz val="10"/>
      <name val="굴림"/>
      <family val="3"/>
      <charset val="129"/>
    </font>
    <font>
      <sz val="10"/>
      <color theme="1"/>
      <name val="Gothic"/>
      <family val="3"/>
      <charset val="129"/>
      <scheme val="minor"/>
    </font>
    <font>
      <sz val="10"/>
      <name val="돋움체"/>
      <family val="3"/>
      <charset val="129"/>
    </font>
    <font>
      <sz val="12"/>
      <color rgb="FF0000FF"/>
      <name val="굴림"/>
      <family val="3"/>
      <charset val="129"/>
    </font>
    <font>
      <b/>
      <sz val="12"/>
      <color rgb="FF0000FF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sz val="11"/>
      <color rgb="FF0000FF"/>
      <name val="굴림"/>
      <family val="3"/>
      <charset val="129"/>
    </font>
    <font>
      <sz val="11"/>
      <name val="Gothic"/>
    </font>
    <font>
      <sz val="11"/>
      <color rgb="FF0000FF"/>
      <name val="Gothic"/>
    </font>
    <font>
      <sz val="10"/>
      <color theme="1"/>
      <name val="맑은 고딕"/>
      <family val="3"/>
      <charset val="129"/>
      <scheme val="minor"/>
    </font>
    <font>
      <sz val="12"/>
      <name val="굴림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  <font>
      <b/>
      <sz val="20"/>
      <color rgb="FF000000"/>
      <name val="Gothic"/>
    </font>
    <font>
      <sz val="10"/>
      <color rgb="FFFF0000"/>
      <name val="Gothic"/>
    </font>
    <font>
      <b/>
      <sz val="10"/>
      <color rgb="FF000000"/>
      <name val="돋움"/>
      <family val="3"/>
      <charset val="129"/>
    </font>
    <font>
      <sz val="10"/>
      <name val="Gothic"/>
    </font>
    <font>
      <b/>
      <sz val="16"/>
      <color rgb="FF000000"/>
      <name val="Gothic"/>
    </font>
    <font>
      <b/>
      <sz val="16"/>
      <color rgb="FF000000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2535">
    <xf numFmtId="0" fontId="0" fillId="0" borderId="0">
      <alignment vertical="center"/>
    </xf>
    <xf numFmtId="41" fontId="5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41" fontId="6" fillId="0" borderId="0">
      <alignment vertical="center"/>
    </xf>
    <xf numFmtId="0" fontId="13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0" borderId="0"/>
    <xf numFmtId="41" fontId="17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5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9" borderId="22" applyNumberFormat="0" applyAlignment="0" applyProtection="0">
      <alignment vertical="center"/>
    </xf>
    <xf numFmtId="0" fontId="35" fillId="10" borderId="23" applyNumberFormat="0" applyAlignment="0" applyProtection="0">
      <alignment vertical="center"/>
    </xf>
    <xf numFmtId="0" fontId="36" fillId="10" borderId="22" applyNumberFormat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11" borderId="2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" fillId="12" borderId="26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2" borderId="26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7" fillId="0" borderId="0" xfId="0" applyNumberFormat="1" applyFo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179" fontId="7" fillId="0" borderId="0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79" fontId="7" fillId="3" borderId="0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>
      <alignment vertical="center"/>
    </xf>
    <xf numFmtId="182" fontId="7" fillId="3" borderId="0" xfId="0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center" vertical="center"/>
    </xf>
    <xf numFmtId="182" fontId="8" fillId="3" borderId="1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right" vertical="center"/>
    </xf>
    <xf numFmtId="182" fontId="7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3" borderId="0" xfId="1" applyNumberFormat="1" applyFont="1" applyFill="1" applyBorder="1" applyAlignment="1">
      <alignment horizontal="center" vertical="center"/>
    </xf>
    <xf numFmtId="182" fontId="7" fillId="3" borderId="0" xfId="1" applyNumberFormat="1" applyFont="1" applyFill="1" applyBorder="1" applyAlignment="1">
      <alignment horizontal="right" vertical="center"/>
    </xf>
    <xf numFmtId="179" fontId="8" fillId="2" borderId="1" xfId="1" applyNumberFormat="1" applyFont="1" applyFill="1" applyBorder="1" applyAlignment="1">
      <alignment horizontal="center" vertical="center" wrapText="1"/>
    </xf>
    <xf numFmtId="41" fontId="8" fillId="0" borderId="0" xfId="0" applyNumberFormat="1" applyFont="1">
      <alignment vertical="center"/>
    </xf>
    <xf numFmtId="0" fontId="15" fillId="0" borderId="1" xfId="10" applyFont="1" applyFill="1" applyBorder="1" applyAlignment="1">
      <alignment horizontal="center" vertical="center" wrapText="1"/>
    </xf>
    <xf numFmtId="1" fontId="19" fillId="3" borderId="5" xfId="4" applyNumberFormat="1" applyFont="1" applyFill="1" applyBorder="1" applyAlignment="1">
      <alignment horizontal="left"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3" borderId="15" xfId="1" applyNumberFormat="1" applyFont="1" applyFill="1" applyBorder="1" applyAlignment="1">
      <alignment horizontal="center" vertical="center"/>
    </xf>
    <xf numFmtId="179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9" fillId="3" borderId="15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182" fontId="9" fillId="0" borderId="0" xfId="1" applyNumberFormat="1" applyFont="1" applyFill="1" applyBorder="1" applyAlignment="1">
      <alignment horizontal="right" vertical="center"/>
    </xf>
    <xf numFmtId="0" fontId="15" fillId="0" borderId="7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41" fontId="15" fillId="0" borderId="1" xfId="10" applyNumberFormat="1" applyFont="1" applyFill="1" applyBorder="1" applyAlignment="1">
      <alignment horizontal="center" vertical="center"/>
    </xf>
    <xf numFmtId="41" fontId="15" fillId="0" borderId="7" xfId="10" applyNumberFormat="1" applyFont="1" applyFill="1" applyBorder="1" applyAlignment="1">
      <alignment horizontal="center" vertical="center"/>
    </xf>
    <xf numFmtId="0" fontId="15" fillId="0" borderId="16" xfId="10" applyFont="1" applyFill="1" applyBorder="1" applyAlignment="1">
      <alignment horizontal="center" vertical="center"/>
    </xf>
    <xf numFmtId="41" fontId="15" fillId="0" borderId="16" xfId="1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vertical="center"/>
    </xf>
    <xf numFmtId="0" fontId="1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>
      <alignment vertical="center"/>
    </xf>
    <xf numFmtId="0" fontId="7" fillId="4" borderId="2" xfId="0" applyNumberFormat="1" applyFont="1" applyFill="1" applyBorder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/>
    </xf>
    <xf numFmtId="1" fontId="21" fillId="3" borderId="2" xfId="4" applyNumberFormat="1" applyFont="1" applyFill="1" applyBorder="1" applyAlignment="1">
      <alignment horizontal="center" vertical="center"/>
    </xf>
    <xf numFmtId="41" fontId="21" fillId="3" borderId="2" xfId="1" applyNumberFormat="1" applyFont="1" applyFill="1" applyBorder="1" applyAlignment="1">
      <alignment horizontal="center" vertical="center"/>
    </xf>
    <xf numFmtId="178" fontId="21" fillId="3" borderId="2" xfId="0" applyNumberFormat="1" applyFont="1" applyFill="1" applyBorder="1" applyAlignment="1">
      <alignment horizontal="center" vertical="center"/>
    </xf>
    <xf numFmtId="1" fontId="21" fillId="3" borderId="2" xfId="4" applyNumberFormat="1" applyFont="1" applyFill="1" applyBorder="1" applyAlignment="1">
      <alignment horizontal="center" vertical="center" wrapText="1" shrinkToFit="1"/>
    </xf>
    <xf numFmtId="179" fontId="21" fillId="3" borderId="2" xfId="1" applyNumberFormat="1" applyFont="1" applyFill="1" applyBorder="1" applyAlignment="1">
      <alignment horizontal="center" vertical="center"/>
    </xf>
    <xf numFmtId="179" fontId="21" fillId="2" borderId="2" xfId="1" applyNumberFormat="1" applyFont="1" applyFill="1" applyBorder="1" applyAlignment="1">
      <alignment horizontal="center" vertical="center"/>
    </xf>
    <xf numFmtId="41" fontId="21" fillId="2" borderId="2" xfId="1" applyNumberFormat="1" applyFont="1" applyFill="1" applyBorder="1" applyAlignment="1">
      <alignment horizontal="center" vertical="center"/>
    </xf>
    <xf numFmtId="182" fontId="21" fillId="2" borderId="2" xfId="1" applyNumberFormat="1" applyFont="1" applyFill="1" applyBorder="1" applyAlignment="1">
      <alignment horizontal="right" vertical="center"/>
    </xf>
    <xf numFmtId="179" fontId="21" fillId="3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right" vertical="center" shrinkToFit="1"/>
    </xf>
    <xf numFmtId="41" fontId="22" fillId="0" borderId="2" xfId="1" applyNumberFormat="1" applyFont="1" applyFill="1" applyBorder="1" applyAlignment="1">
      <alignment horizontal="right" vertical="center"/>
    </xf>
    <xf numFmtId="182" fontId="22" fillId="3" borderId="2" xfId="4" applyNumberFormat="1" applyFont="1" applyFill="1" applyBorder="1" applyAlignment="1">
      <alignment horizontal="right" vertical="center"/>
    </xf>
    <xf numFmtId="182" fontId="22" fillId="3" borderId="2" xfId="0" applyNumberFormat="1" applyFont="1" applyFill="1" applyBorder="1" applyAlignment="1">
      <alignment horizontal="right" vertical="center"/>
    </xf>
    <xf numFmtId="179" fontId="22" fillId="2" borderId="2" xfId="1" applyNumberFormat="1" applyFont="1" applyFill="1" applyBorder="1" applyAlignment="1">
      <alignment horizontal="center" vertical="center"/>
    </xf>
    <xf numFmtId="41" fontId="22" fillId="2" borderId="2" xfId="1" applyNumberFormat="1" applyFont="1" applyFill="1" applyBorder="1" applyAlignment="1">
      <alignment horizontal="center" vertical="center"/>
    </xf>
    <xf numFmtId="179" fontId="22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180" fontId="22" fillId="2" borderId="2" xfId="0" applyNumberFormat="1" applyFont="1" applyFill="1" applyBorder="1" applyAlignment="1">
      <alignment horizontal="center" vertical="center"/>
    </xf>
    <xf numFmtId="184" fontId="21" fillId="3" borderId="2" xfId="1" applyNumberFormat="1" applyFont="1" applyFill="1" applyBorder="1" applyAlignment="1">
      <alignment horizontal="center" vertical="center"/>
    </xf>
    <xf numFmtId="0" fontId="21" fillId="3" borderId="2" xfId="4" applyNumberFormat="1" applyFont="1" applyFill="1" applyBorder="1" applyAlignment="1">
      <alignment horizontal="center" vertical="center" wrapText="1" shrinkToFit="1"/>
    </xf>
    <xf numFmtId="0" fontId="10" fillId="3" borderId="2" xfId="0" applyNumberFormat="1" applyFont="1" applyFill="1" applyBorder="1" applyAlignment="1">
      <alignment horizontal="center" vertical="center"/>
    </xf>
    <xf numFmtId="41" fontId="10" fillId="3" borderId="2" xfId="1" applyNumberFormat="1" applyFont="1" applyFill="1" applyBorder="1" applyAlignment="1">
      <alignment horizontal="center" vertical="center"/>
    </xf>
    <xf numFmtId="179" fontId="10" fillId="3" borderId="2" xfId="1" applyNumberFormat="1" applyFont="1" applyFill="1" applyBorder="1" applyAlignment="1">
      <alignment horizontal="center" vertical="center"/>
    </xf>
    <xf numFmtId="179" fontId="10" fillId="0" borderId="2" xfId="1" applyNumberFormat="1" applyFont="1" applyFill="1" applyBorder="1" applyAlignment="1">
      <alignment horizontal="center" vertical="center"/>
    </xf>
    <xf numFmtId="179" fontId="10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1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>
      <alignment vertical="center"/>
    </xf>
    <xf numFmtId="43" fontId="10" fillId="3" borderId="2" xfId="0" applyNumberFormat="1" applyFont="1" applyFill="1" applyBorder="1">
      <alignment vertical="center"/>
    </xf>
    <xf numFmtId="43" fontId="10" fillId="0" borderId="2" xfId="0" applyNumberFormat="1" applyFont="1" applyBorder="1">
      <alignment vertical="center"/>
    </xf>
    <xf numFmtId="185" fontId="21" fillId="0" borderId="2" xfId="0" applyNumberFormat="1" applyFont="1" applyFill="1" applyBorder="1" applyAlignment="1">
      <alignment horizontal="right" vertical="center"/>
    </xf>
    <xf numFmtId="185" fontId="23" fillId="0" borderId="2" xfId="0" applyNumberFormat="1" applyFont="1" applyFill="1" applyBorder="1">
      <alignment vertical="center"/>
    </xf>
    <xf numFmtId="9" fontId="22" fillId="3" borderId="2" xfId="374" applyFont="1" applyFill="1" applyBorder="1" applyAlignment="1">
      <alignment horizontal="right" vertical="center"/>
    </xf>
    <xf numFmtId="186" fontId="22" fillId="0" borderId="2" xfId="1" applyNumberFormat="1" applyFont="1" applyFill="1" applyBorder="1" applyAlignment="1">
      <alignment horizontal="right" vertical="center"/>
    </xf>
    <xf numFmtId="181" fontId="8" fillId="0" borderId="17" xfId="1" applyNumberFormat="1" applyFont="1" applyFill="1" applyBorder="1" applyAlignment="1">
      <alignment horizontal="right" vertical="center"/>
    </xf>
    <xf numFmtId="41" fontId="8" fillId="3" borderId="17" xfId="1" applyNumberFormat="1" applyFont="1" applyFill="1" applyBorder="1" applyAlignment="1">
      <alignment horizontal="center" vertical="center"/>
    </xf>
    <xf numFmtId="179" fontId="8" fillId="3" borderId="17" xfId="1" applyNumberFormat="1" applyFont="1" applyFill="1" applyBorder="1" applyAlignment="1">
      <alignment horizontal="center" vertical="center"/>
    </xf>
    <xf numFmtId="179" fontId="8" fillId="0" borderId="17" xfId="1" applyNumberFormat="1" applyFont="1" applyFill="1" applyBorder="1" applyAlignment="1">
      <alignment horizontal="center" vertical="center"/>
    </xf>
    <xf numFmtId="41" fontId="8" fillId="0" borderId="17" xfId="1" applyNumberFormat="1" applyFont="1" applyFill="1" applyBorder="1" applyAlignment="1">
      <alignment horizontal="center" vertical="center"/>
    </xf>
    <xf numFmtId="183" fontId="8" fillId="0" borderId="17" xfId="1" applyNumberFormat="1" applyFont="1" applyFill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right" vertical="center"/>
    </xf>
    <xf numFmtId="185" fontId="20" fillId="0" borderId="17" xfId="1" applyNumberFormat="1" applyFont="1" applyFill="1" applyBorder="1" applyAlignment="1">
      <alignment horizontal="right" vertical="center"/>
    </xf>
    <xf numFmtId="186" fontId="8" fillId="2" borderId="17" xfId="1" applyNumberFormat="1" applyFont="1" applyFill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0" fontId="8" fillId="3" borderId="17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9" fontId="22" fillId="0" borderId="2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21" fillId="5" borderId="2" xfId="0" applyNumberFormat="1" applyFont="1" applyFill="1" applyBorder="1" applyAlignment="1">
      <alignment horizontal="center" vertical="center"/>
    </xf>
    <xf numFmtId="1" fontId="21" fillId="5" borderId="2" xfId="4" applyNumberFormat="1" applyFont="1" applyFill="1" applyBorder="1" applyAlignment="1">
      <alignment horizontal="center" vertical="center"/>
    </xf>
    <xf numFmtId="41" fontId="21" fillId="5" borderId="2" xfId="1" applyNumberFormat="1" applyFont="1" applyFill="1" applyBorder="1" applyAlignment="1">
      <alignment horizontal="center" vertical="center"/>
    </xf>
    <xf numFmtId="178" fontId="21" fillId="5" borderId="2" xfId="0" applyNumberFormat="1" applyFont="1" applyFill="1" applyBorder="1" applyAlignment="1">
      <alignment horizontal="center" vertical="center"/>
    </xf>
    <xf numFmtId="1" fontId="21" fillId="5" borderId="2" xfId="4" applyNumberFormat="1" applyFont="1" applyFill="1" applyBorder="1" applyAlignment="1">
      <alignment horizontal="center" vertical="center" wrapText="1" shrinkToFit="1"/>
    </xf>
    <xf numFmtId="179" fontId="21" fillId="5" borderId="2" xfId="1" applyNumberFormat="1" applyFont="1" applyFill="1" applyBorder="1" applyAlignment="1">
      <alignment horizontal="center" vertical="center"/>
    </xf>
    <xf numFmtId="0" fontId="21" fillId="5" borderId="2" xfId="4" applyNumberFormat="1" applyFont="1" applyFill="1" applyBorder="1" applyAlignment="1">
      <alignment horizontal="center" vertical="center" wrapText="1" shrinkToFit="1"/>
    </xf>
    <xf numFmtId="0" fontId="10" fillId="5" borderId="2" xfId="0" applyNumberFormat="1" applyFont="1" applyFill="1" applyBorder="1" applyAlignment="1">
      <alignment horizontal="center" vertical="center"/>
    </xf>
    <xf numFmtId="41" fontId="10" fillId="5" borderId="2" xfId="1" applyNumberFormat="1" applyFont="1" applyFill="1" applyBorder="1" applyAlignment="1">
      <alignment horizontal="center" vertical="center"/>
    </xf>
    <xf numFmtId="179" fontId="10" fillId="5" borderId="2" xfId="1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2" xfId="0" applyNumberFormat="1" applyFont="1" applyFill="1" applyBorder="1">
      <alignment vertical="center"/>
    </xf>
    <xf numFmtId="41" fontId="21" fillId="0" borderId="2" xfId="1" applyNumberFormat="1" applyFont="1" applyFill="1" applyBorder="1" applyAlignment="1">
      <alignment horizontal="right" vertical="center"/>
    </xf>
    <xf numFmtId="186" fontId="21" fillId="0" borderId="2" xfId="1" applyNumberFormat="1" applyFont="1" applyFill="1" applyBorder="1" applyAlignment="1">
      <alignment horizontal="right" vertical="center"/>
    </xf>
    <xf numFmtId="182" fontId="21" fillId="3" borderId="2" xfId="4" applyNumberFormat="1" applyFont="1" applyFill="1" applyBorder="1" applyAlignment="1">
      <alignment horizontal="right" vertical="center"/>
    </xf>
    <xf numFmtId="182" fontId="21" fillId="3" borderId="2" xfId="0" applyNumberFormat="1" applyFont="1" applyFill="1" applyBorder="1" applyAlignment="1">
      <alignment horizontal="right" vertical="center"/>
    </xf>
    <xf numFmtId="9" fontId="21" fillId="3" borderId="2" xfId="374" applyFont="1" applyFill="1" applyBorder="1" applyAlignment="1">
      <alignment horizontal="right" vertical="center"/>
    </xf>
    <xf numFmtId="0" fontId="21" fillId="3" borderId="2" xfId="0" applyNumberFormat="1" applyFont="1" applyFill="1" applyBorder="1" applyAlignment="1">
      <alignment horizontal="right" vertical="center"/>
    </xf>
    <xf numFmtId="0" fontId="23" fillId="3" borderId="2" xfId="0" applyFont="1" applyFill="1" applyBorder="1">
      <alignment vertical="center"/>
    </xf>
    <xf numFmtId="9" fontId="21" fillId="3" borderId="2" xfId="374" applyFont="1" applyFill="1" applyBorder="1">
      <alignment vertical="center"/>
    </xf>
    <xf numFmtId="176" fontId="22" fillId="0" borderId="2" xfId="0" applyNumberFormat="1" applyFont="1" applyFill="1" applyBorder="1" applyAlignment="1">
      <alignment horizontal="right" vertical="center" shrinkToFit="1"/>
    </xf>
    <xf numFmtId="185" fontId="22" fillId="0" borderId="2" xfId="0" applyNumberFormat="1" applyFont="1" applyFill="1" applyBorder="1" applyAlignment="1">
      <alignment horizontal="right" vertical="center"/>
    </xf>
    <xf numFmtId="176" fontId="22" fillId="0" borderId="2" xfId="0" applyNumberFormat="1" applyFont="1" applyFill="1" applyBorder="1" applyAlignment="1">
      <alignment horizontal="right" vertical="center"/>
    </xf>
    <xf numFmtId="0" fontId="22" fillId="3" borderId="2" xfId="0" applyNumberFormat="1" applyFont="1" applyFill="1" applyBorder="1" applyAlignment="1">
      <alignment horizontal="right" vertical="center"/>
    </xf>
    <xf numFmtId="176" fontId="22" fillId="0" borderId="2" xfId="0" applyNumberFormat="1" applyFont="1" applyFill="1" applyBorder="1">
      <alignment vertical="center"/>
    </xf>
    <xf numFmtId="185" fontId="24" fillId="0" borderId="2" xfId="0" applyNumberFormat="1" applyFont="1" applyFill="1" applyBorder="1">
      <alignment vertical="center"/>
    </xf>
    <xf numFmtId="0" fontId="24" fillId="3" borderId="2" xfId="0" applyFont="1" applyFill="1" applyBorder="1">
      <alignment vertical="center"/>
    </xf>
    <xf numFmtId="9" fontId="22" fillId="3" borderId="2" xfId="374" applyFont="1" applyFill="1" applyBorder="1">
      <alignment vertical="center"/>
    </xf>
    <xf numFmtId="182" fontId="21" fillId="5" borderId="2" xfId="1" applyNumberFormat="1" applyFont="1" applyFill="1" applyBorder="1" applyAlignment="1">
      <alignment horizontal="right" vertical="center"/>
    </xf>
    <xf numFmtId="179" fontId="21" fillId="5" borderId="2" xfId="0" applyNumberFormat="1" applyFont="1" applyFill="1" applyBorder="1" applyAlignment="1">
      <alignment horizontal="center" vertical="center" wrapText="1"/>
    </xf>
    <xf numFmtId="176" fontId="21" fillId="5" borderId="2" xfId="0" applyNumberFormat="1" applyFont="1" applyFill="1" applyBorder="1" applyAlignment="1">
      <alignment horizontal="right" vertical="center" shrinkToFit="1"/>
    </xf>
    <xf numFmtId="185" fontId="21" fillId="5" borderId="2" xfId="0" applyNumberFormat="1" applyFont="1" applyFill="1" applyBorder="1" applyAlignment="1">
      <alignment horizontal="right" vertical="center"/>
    </xf>
    <xf numFmtId="41" fontId="22" fillId="5" borderId="2" xfId="1" applyNumberFormat="1" applyFont="1" applyFill="1" applyBorder="1" applyAlignment="1">
      <alignment horizontal="right" vertical="center"/>
    </xf>
    <xf numFmtId="186" fontId="22" fillId="5" borderId="2" xfId="1" applyNumberFormat="1" applyFont="1" applyFill="1" applyBorder="1" applyAlignment="1">
      <alignment horizontal="right" vertical="center"/>
    </xf>
    <xf numFmtId="182" fontId="22" fillId="5" borderId="2" xfId="4" applyNumberFormat="1" applyFont="1" applyFill="1" applyBorder="1" applyAlignment="1">
      <alignment horizontal="right" vertical="center"/>
    </xf>
    <xf numFmtId="182" fontId="22" fillId="5" borderId="2" xfId="0" applyNumberFormat="1" applyFont="1" applyFill="1" applyBorder="1" applyAlignment="1">
      <alignment horizontal="right" vertical="center"/>
    </xf>
    <xf numFmtId="9" fontId="22" fillId="5" borderId="2" xfId="374" applyFont="1" applyFill="1" applyBorder="1" applyAlignment="1">
      <alignment horizontal="right" vertical="center"/>
    </xf>
    <xf numFmtId="179" fontId="22" fillId="5" borderId="2" xfId="1" applyNumberFormat="1" applyFont="1" applyFill="1" applyBorder="1" applyAlignment="1">
      <alignment horizontal="center" vertical="center"/>
    </xf>
    <xf numFmtId="41" fontId="22" fillId="5" borderId="2" xfId="1" applyNumberFormat="1" applyFont="1" applyFill="1" applyBorder="1" applyAlignment="1">
      <alignment horizontal="center" vertical="center"/>
    </xf>
    <xf numFmtId="179" fontId="22" fillId="5" borderId="2" xfId="0" applyNumberFormat="1" applyFont="1" applyFill="1" applyBorder="1" applyAlignment="1">
      <alignment horizontal="center" vertical="center"/>
    </xf>
    <xf numFmtId="0" fontId="22" fillId="5" borderId="2" xfId="0" applyNumberFormat="1" applyFont="1" applyFill="1" applyBorder="1" applyAlignment="1">
      <alignment horizontal="center" vertical="center"/>
    </xf>
    <xf numFmtId="180" fontId="22" fillId="5" borderId="2" xfId="0" applyNumberFormat="1" applyFont="1" applyFill="1" applyBorder="1" applyAlignment="1">
      <alignment horizontal="center" vertical="center"/>
    </xf>
    <xf numFmtId="0" fontId="21" fillId="5" borderId="2" xfId="0" applyNumberFormat="1" applyFont="1" applyFill="1" applyBorder="1" applyAlignment="1">
      <alignment horizontal="right" vertical="center"/>
    </xf>
    <xf numFmtId="0" fontId="10" fillId="5" borderId="2" xfId="0" applyNumberFormat="1" applyFont="1" applyFill="1" applyBorder="1" applyAlignment="1">
      <alignment horizontal="right" vertical="center"/>
    </xf>
    <xf numFmtId="182" fontId="10" fillId="5" borderId="2" xfId="0" applyNumberFormat="1" applyFont="1" applyFill="1" applyBorder="1" applyAlignment="1">
      <alignment horizontal="right" vertical="center"/>
    </xf>
    <xf numFmtId="9" fontId="10" fillId="5" borderId="2" xfId="374" applyFont="1" applyFill="1" applyBorder="1" applyAlignment="1">
      <alignment horizontal="right" vertical="center"/>
    </xf>
    <xf numFmtId="0" fontId="26" fillId="0" borderId="2" xfId="0" applyNumberFormat="1" applyFont="1" applyFill="1" applyBorder="1" applyAlignment="1">
      <alignment horizontal="center" vertical="center"/>
    </xf>
    <xf numFmtId="1" fontId="26" fillId="0" borderId="2" xfId="4" applyNumberFormat="1" applyFont="1" applyFill="1" applyBorder="1" applyAlignment="1">
      <alignment horizontal="center" vertical="center"/>
    </xf>
    <xf numFmtId="41" fontId="26" fillId="0" borderId="2" xfId="1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46" fillId="0" borderId="0" xfId="0" applyFont="1">
      <alignment vertical="center"/>
    </xf>
    <xf numFmtId="178" fontId="26" fillId="0" borderId="5" xfId="0" applyNumberFormat="1" applyFont="1" applyFill="1" applyBorder="1" applyAlignment="1">
      <alignment horizontal="center" vertical="center" shrinkToFit="1"/>
    </xf>
    <xf numFmtId="0" fontId="47" fillId="3" borderId="2" xfId="0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 wrapText="1"/>
    </xf>
    <xf numFmtId="41" fontId="8" fillId="3" borderId="8" xfId="1" applyNumberFormat="1" applyFont="1" applyFill="1" applyBorder="1" applyAlignment="1">
      <alignment horizontal="center" vertical="center" wrapText="1"/>
    </xf>
    <xf numFmtId="41" fontId="8" fillId="3" borderId="3" xfId="1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179" fontId="8" fillId="3" borderId="7" xfId="1" applyNumberFormat="1" applyFont="1" applyFill="1" applyBorder="1" applyAlignment="1">
      <alignment horizontal="center" vertical="center" wrapText="1"/>
    </xf>
    <xf numFmtId="179" fontId="8" fillId="3" borderId="8" xfId="1" applyNumberFormat="1" applyFont="1" applyFill="1" applyBorder="1" applyAlignment="1">
      <alignment horizontal="center" vertical="center" wrapText="1"/>
    </xf>
    <xf numFmtId="179" fontId="8" fillId="3" borderId="3" xfId="1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79" fontId="8" fillId="0" borderId="1" xfId="1" applyNumberFormat="1" applyFont="1" applyFill="1" applyBorder="1" applyAlignment="1">
      <alignment horizontal="center" vertical="center" wrapText="1"/>
    </xf>
    <xf numFmtId="4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3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9" fontId="8" fillId="0" borderId="7" xfId="1" applyNumberFormat="1" applyFont="1" applyFill="1" applyBorder="1" applyAlignment="1">
      <alignment horizontal="center" vertical="center" wrapText="1"/>
    </xf>
    <xf numFmtId="179" fontId="8" fillId="0" borderId="8" xfId="1" applyNumberFormat="1" applyFont="1" applyFill="1" applyBorder="1" applyAlignment="1">
      <alignment horizontal="center" vertical="center" wrapText="1"/>
    </xf>
    <xf numFmtId="179" fontId="8" fillId="0" borderId="3" xfId="1" applyNumberFormat="1" applyFont="1" applyFill="1" applyBorder="1" applyAlignment="1">
      <alignment horizontal="center" vertical="center" wrapText="1"/>
    </xf>
    <xf numFmtId="182" fontId="8" fillId="0" borderId="1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41" fontId="8" fillId="0" borderId="7" xfId="1" applyNumberFormat="1" applyFont="1" applyFill="1" applyBorder="1" applyAlignment="1">
      <alignment horizontal="center" vertical="center" wrapText="1"/>
    </xf>
    <xf numFmtId="41" fontId="8" fillId="0" borderId="3" xfId="1" applyNumberFormat="1" applyFont="1" applyFill="1" applyBorder="1" applyAlignment="1">
      <alignment horizontal="center" vertical="center"/>
    </xf>
    <xf numFmtId="179" fontId="8" fillId="0" borderId="3" xfId="1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8" fillId="0" borderId="2" xfId="0" applyFont="1" applyFill="1" applyBorder="1">
      <alignment vertical="center"/>
    </xf>
    <xf numFmtId="0" fontId="49" fillId="0" borderId="0" xfId="0" applyFont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3" borderId="31" xfId="0" applyNumberFormat="1" applyFont="1" applyFill="1" applyBorder="1" applyAlignment="1">
      <alignment horizontal="center" vertical="center" wrapText="1"/>
    </xf>
  </cellXfs>
  <cellStyles count="2535">
    <cellStyle name="20% - 강조색1" xfId="1102" builtinId="30" customBuiltin="1"/>
    <cellStyle name="20% - 강조색1 2" xfId="1826"/>
    <cellStyle name="20% - 강조색2" xfId="1105" builtinId="34" customBuiltin="1"/>
    <cellStyle name="20% - 강조색2 2" xfId="1828"/>
    <cellStyle name="20% - 강조색3" xfId="1108" builtinId="38" customBuiltin="1"/>
    <cellStyle name="20% - 강조색3 2" xfId="1830"/>
    <cellStyle name="20% - 강조색4" xfId="1111" builtinId="42" customBuiltin="1"/>
    <cellStyle name="20% - 강조색4 2" xfId="1832"/>
    <cellStyle name="20% - 강조색5" xfId="1114" builtinId="46" customBuiltin="1"/>
    <cellStyle name="20% - 강조색5 2" xfId="1834"/>
    <cellStyle name="20% - 강조색6" xfId="1117" builtinId="50" customBuiltin="1"/>
    <cellStyle name="20% - 강조색6 2" xfId="1836"/>
    <cellStyle name="40% - 강조색1" xfId="1103" builtinId="31" customBuiltin="1"/>
    <cellStyle name="40% - 강조색1 2" xfId="1827"/>
    <cellStyle name="40% - 강조색2" xfId="1106" builtinId="35" customBuiltin="1"/>
    <cellStyle name="40% - 강조색2 2" xfId="1829"/>
    <cellStyle name="40% - 강조색3" xfId="1109" builtinId="39" customBuiltin="1"/>
    <cellStyle name="40% - 강조색3 2" xfId="1831"/>
    <cellStyle name="40% - 강조색4" xfId="1112" builtinId="43" customBuiltin="1"/>
    <cellStyle name="40% - 강조색4 2" xfId="1833"/>
    <cellStyle name="40% - 강조색5" xfId="1115" builtinId="47" customBuiltin="1"/>
    <cellStyle name="40% - 강조색5 2" xfId="1835"/>
    <cellStyle name="40% - 강조색6" xfId="1118" builtinId="51" customBuiltin="1"/>
    <cellStyle name="40% - 강조색6 2" xfId="1837"/>
    <cellStyle name="60% - 강조색1 2" xfId="1132"/>
    <cellStyle name="60% - 강조색1 3" xfId="1124"/>
    <cellStyle name="60% - 강조색1 3 2" xfId="2529"/>
    <cellStyle name="60% - 강조색2 2" xfId="1133"/>
    <cellStyle name="60% - 강조색2 3" xfId="1125"/>
    <cellStyle name="60% - 강조색2 3 2" xfId="2530"/>
    <cellStyle name="60% - 강조색3 2" xfId="1134"/>
    <cellStyle name="60% - 강조색3 3" xfId="1126"/>
    <cellStyle name="60% - 강조색3 3 2" xfId="2531"/>
    <cellStyle name="60% - 강조색4 2" xfId="1135"/>
    <cellStyle name="60% - 강조색4 3" xfId="1127"/>
    <cellStyle name="60% - 강조색4 3 2" xfId="2532"/>
    <cellStyle name="60% - 강조색5 2" xfId="1136"/>
    <cellStyle name="60% - 강조색5 3" xfId="1128"/>
    <cellStyle name="60% - 강조색5 3 2" xfId="2533"/>
    <cellStyle name="60% - 강조색6 2" xfId="1137"/>
    <cellStyle name="60% - 강조색6 3" xfId="1129"/>
    <cellStyle name="60% - 강조색6 3 2" xfId="2534"/>
    <cellStyle name="강조색1" xfId="1101" builtinId="29" customBuiltin="1"/>
    <cellStyle name="강조색2" xfId="1104" builtinId="33" customBuiltin="1"/>
    <cellStyle name="강조색3" xfId="1107" builtinId="37" customBuiltin="1"/>
    <cellStyle name="강조색4" xfId="1110" builtinId="41" customBuiltin="1"/>
    <cellStyle name="강조색5" xfId="1113" builtinId="45" customBuiltin="1"/>
    <cellStyle name="강조색6" xfId="1116" builtinId="49" customBuiltin="1"/>
    <cellStyle name="경고문" xfId="1098" builtinId="11" customBuiltin="1"/>
    <cellStyle name="계산" xfId="1095" builtinId="22" customBuiltin="1"/>
    <cellStyle name="나쁨" xfId="1092" builtinId="27" customBuiltin="1"/>
    <cellStyle name="메모 2" xfId="1123"/>
    <cellStyle name="메모 2 2" xfId="2528"/>
    <cellStyle name="백분율" xfId="374" builtinId="5"/>
    <cellStyle name="백분율 2" xfId="742"/>
    <cellStyle name="보통 2" xfId="1131"/>
    <cellStyle name="보통 3" xfId="1122"/>
    <cellStyle name="설명 텍스트" xfId="1099" builtinId="53" customBuiltin="1"/>
    <cellStyle name="셀 확인" xfId="1097" builtinId="23" customBuiltin="1"/>
    <cellStyle name="쉼표 [0]" xfId="1" builtinId="6"/>
    <cellStyle name="쉼표 [0] 10" xfId="37"/>
    <cellStyle name="쉼표 [0] 10 2" xfId="409"/>
    <cellStyle name="쉼표 [0] 11" xfId="1120"/>
    <cellStyle name="쉼표 [0] 11 2" xfId="2527"/>
    <cellStyle name="쉼표 [0] 15" xfId="17"/>
    <cellStyle name="쉼표 [0] 15 10" xfId="145"/>
    <cellStyle name="쉼표 [0] 15 10 2" xfId="517"/>
    <cellStyle name="쉼표 [0] 15 10 2 2" xfId="866"/>
    <cellStyle name="쉼표 [0] 15 10 2 2 2" xfId="2305"/>
    <cellStyle name="쉼표 [0] 15 10 2 2 3" xfId="1605"/>
    <cellStyle name="쉼표 [0] 15 10 2 3" xfId="1961"/>
    <cellStyle name="쉼표 [0] 15 10 2 4" xfId="1261"/>
    <cellStyle name="쉼표 [0] 15 11" xfId="227"/>
    <cellStyle name="쉼표 [0] 15 11 2" xfId="599"/>
    <cellStyle name="쉼표 [0] 15 11 2 2" xfId="946"/>
    <cellStyle name="쉼표 [0] 15 11 2 2 2" xfId="2385"/>
    <cellStyle name="쉼표 [0] 15 11 2 2 3" xfId="1685"/>
    <cellStyle name="쉼표 [0] 15 11 2 3" xfId="2041"/>
    <cellStyle name="쉼표 [0] 15 11 2 4" xfId="1341"/>
    <cellStyle name="쉼표 [0] 15 12" xfId="245"/>
    <cellStyle name="쉼표 [0] 15 12 2" xfId="617"/>
    <cellStyle name="쉼표 [0] 15 12 2 2" xfId="964"/>
    <cellStyle name="쉼표 [0] 15 12 2 2 2" xfId="2403"/>
    <cellStyle name="쉼표 [0] 15 12 2 2 3" xfId="1703"/>
    <cellStyle name="쉼표 [0] 15 12 2 3" xfId="2059"/>
    <cellStyle name="쉼표 [0] 15 12 2 4" xfId="1359"/>
    <cellStyle name="쉼표 [0] 15 13" xfId="330"/>
    <cellStyle name="쉼표 [0] 15 13 2" xfId="698"/>
    <cellStyle name="쉼표 [0] 15 13 2 2" xfId="1043"/>
    <cellStyle name="쉼표 [0] 15 13 2 2 2" xfId="2482"/>
    <cellStyle name="쉼표 [0] 15 13 2 2 3" xfId="1782"/>
    <cellStyle name="쉼표 [0] 15 13 2 3" xfId="2138"/>
    <cellStyle name="쉼표 [0] 15 13 2 4" xfId="1438"/>
    <cellStyle name="쉼표 [0] 15 14" xfId="389"/>
    <cellStyle name="쉼표 [0] 15 14 2" xfId="749"/>
    <cellStyle name="쉼표 [0] 15 14 2 2" xfId="2188"/>
    <cellStyle name="쉼표 [0] 15 14 2 3" xfId="1488"/>
    <cellStyle name="쉼표 [0] 15 14 3" xfId="1844"/>
    <cellStyle name="쉼표 [0] 15 14 4" xfId="1144"/>
    <cellStyle name="쉼표 [0] 15 2" xfId="25"/>
    <cellStyle name="쉼표 [0] 15 2 2" xfId="85"/>
    <cellStyle name="쉼표 [0] 15 2 2 2" xfId="457"/>
    <cellStyle name="쉼표 [0] 15 2 2 2 2" xfId="807"/>
    <cellStyle name="쉼표 [0] 15 2 2 2 2 2" xfId="2246"/>
    <cellStyle name="쉼표 [0] 15 2 2 2 2 3" xfId="1546"/>
    <cellStyle name="쉼표 [0] 15 2 2 2 3" xfId="1902"/>
    <cellStyle name="쉼표 [0] 15 2 2 2 4" xfId="1202"/>
    <cellStyle name="쉼표 [0] 15 2 3" xfId="135"/>
    <cellStyle name="쉼표 [0] 15 2 3 2" xfId="507"/>
    <cellStyle name="쉼표 [0] 15 2 3 2 2" xfId="856"/>
    <cellStyle name="쉼표 [0] 15 2 3 2 2 2" xfId="2295"/>
    <cellStyle name="쉼표 [0] 15 2 3 2 2 3" xfId="1595"/>
    <cellStyle name="쉼표 [0] 15 2 3 2 3" xfId="1951"/>
    <cellStyle name="쉼표 [0] 15 2 3 2 4" xfId="1251"/>
    <cellStyle name="쉼표 [0] 15 2 4" xfId="183"/>
    <cellStyle name="쉼표 [0] 15 2 4 2" xfId="555"/>
    <cellStyle name="쉼표 [0] 15 2 4 2 2" xfId="903"/>
    <cellStyle name="쉼표 [0] 15 2 4 2 2 2" xfId="2342"/>
    <cellStyle name="쉼표 [0] 15 2 4 2 2 3" xfId="1642"/>
    <cellStyle name="쉼표 [0] 15 2 4 2 3" xfId="1998"/>
    <cellStyle name="쉼표 [0] 15 2 4 2 4" xfId="1298"/>
    <cellStyle name="쉼표 [0] 15 2 5" xfId="235"/>
    <cellStyle name="쉼표 [0] 15 2 5 2" xfId="607"/>
    <cellStyle name="쉼표 [0] 15 2 5 2 2" xfId="954"/>
    <cellStyle name="쉼표 [0] 15 2 5 2 2 2" xfId="2393"/>
    <cellStyle name="쉼표 [0] 15 2 5 2 2 3" xfId="1693"/>
    <cellStyle name="쉼표 [0] 15 2 5 2 3" xfId="2049"/>
    <cellStyle name="쉼표 [0] 15 2 5 2 4" xfId="1349"/>
    <cellStyle name="쉼표 [0] 15 2 6" xfId="283"/>
    <cellStyle name="쉼표 [0] 15 2 6 2" xfId="655"/>
    <cellStyle name="쉼표 [0] 15 2 6 2 2" xfId="1001"/>
    <cellStyle name="쉼표 [0] 15 2 6 2 2 2" xfId="2440"/>
    <cellStyle name="쉼표 [0] 15 2 6 2 2 3" xfId="1740"/>
    <cellStyle name="쉼표 [0] 15 2 6 2 3" xfId="2096"/>
    <cellStyle name="쉼표 [0] 15 2 6 2 4" xfId="1396"/>
    <cellStyle name="쉼표 [0] 15 2 7" xfId="337"/>
    <cellStyle name="쉼표 [0] 15 2 7 2" xfId="705"/>
    <cellStyle name="쉼표 [0] 15 2 7 2 2" xfId="1050"/>
    <cellStyle name="쉼표 [0] 15 2 7 2 2 2" xfId="2489"/>
    <cellStyle name="쉼표 [0] 15 2 7 2 2 3" xfId="1789"/>
    <cellStyle name="쉼표 [0] 15 2 7 2 3" xfId="2145"/>
    <cellStyle name="쉼표 [0] 15 2 7 2 4" xfId="1445"/>
    <cellStyle name="쉼표 [0] 15 2 8" xfId="397"/>
    <cellStyle name="쉼표 [0] 15 2 8 2" xfId="756"/>
    <cellStyle name="쉼표 [0] 15 2 8 2 2" xfId="2195"/>
    <cellStyle name="쉼표 [0] 15 2 8 2 3" xfId="1495"/>
    <cellStyle name="쉼표 [0] 15 2 8 3" xfId="1851"/>
    <cellStyle name="쉼표 [0] 15 2 8 4" xfId="1151"/>
    <cellStyle name="쉼표 [0] 15 3" xfId="35"/>
    <cellStyle name="쉼표 [0] 15 3 2" xfId="94"/>
    <cellStyle name="쉼표 [0] 15 3 2 2" xfId="466"/>
    <cellStyle name="쉼표 [0] 15 3 2 2 2" xfId="816"/>
    <cellStyle name="쉼표 [0] 15 3 2 2 2 2" xfId="2255"/>
    <cellStyle name="쉼표 [0] 15 3 2 2 2 3" xfId="1555"/>
    <cellStyle name="쉼표 [0] 15 3 2 2 3" xfId="1911"/>
    <cellStyle name="쉼표 [0] 15 3 2 2 4" xfId="1211"/>
    <cellStyle name="쉼표 [0] 15 3 3" xfId="143"/>
    <cellStyle name="쉼표 [0] 15 3 3 2" xfId="515"/>
    <cellStyle name="쉼표 [0] 15 3 3 2 2" xfId="864"/>
    <cellStyle name="쉼표 [0] 15 3 3 2 2 2" xfId="2303"/>
    <cellStyle name="쉼표 [0] 15 3 3 2 2 3" xfId="1603"/>
    <cellStyle name="쉼표 [0] 15 3 3 2 3" xfId="1959"/>
    <cellStyle name="쉼표 [0] 15 3 3 2 4" xfId="1259"/>
    <cellStyle name="쉼표 [0] 15 3 4" xfId="190"/>
    <cellStyle name="쉼표 [0] 15 3 4 2" xfId="562"/>
    <cellStyle name="쉼표 [0] 15 3 4 2 2" xfId="910"/>
    <cellStyle name="쉼표 [0] 15 3 4 2 2 2" xfId="2349"/>
    <cellStyle name="쉼표 [0] 15 3 4 2 2 3" xfId="1649"/>
    <cellStyle name="쉼표 [0] 15 3 4 2 3" xfId="2005"/>
    <cellStyle name="쉼표 [0] 15 3 4 2 4" xfId="1305"/>
    <cellStyle name="쉼표 [0] 15 3 5" xfId="243"/>
    <cellStyle name="쉼표 [0] 15 3 5 2" xfId="615"/>
    <cellStyle name="쉼표 [0] 15 3 5 2 2" xfId="962"/>
    <cellStyle name="쉼표 [0] 15 3 5 2 2 2" xfId="2401"/>
    <cellStyle name="쉼표 [0] 15 3 5 2 2 3" xfId="1701"/>
    <cellStyle name="쉼표 [0] 15 3 5 2 3" xfId="2057"/>
    <cellStyle name="쉼표 [0] 15 3 5 2 4" xfId="1357"/>
    <cellStyle name="쉼표 [0] 15 3 6" xfId="290"/>
    <cellStyle name="쉼표 [0] 15 3 6 2" xfId="662"/>
    <cellStyle name="쉼표 [0] 15 3 6 2 2" xfId="1008"/>
    <cellStyle name="쉼표 [0] 15 3 6 2 2 2" xfId="2447"/>
    <cellStyle name="쉼표 [0] 15 3 6 2 2 3" xfId="1747"/>
    <cellStyle name="쉼표 [0] 15 3 6 2 3" xfId="2103"/>
    <cellStyle name="쉼표 [0] 15 3 6 2 4" xfId="1403"/>
    <cellStyle name="쉼표 [0] 15 3 7" xfId="344"/>
    <cellStyle name="쉼표 [0] 15 3 7 2" xfId="712"/>
    <cellStyle name="쉼표 [0] 15 3 7 2 2" xfId="1057"/>
    <cellStyle name="쉼표 [0] 15 3 7 2 2 2" xfId="2496"/>
    <cellStyle name="쉼표 [0] 15 3 7 2 2 3" xfId="1796"/>
    <cellStyle name="쉼표 [0] 15 3 7 2 3" xfId="2152"/>
    <cellStyle name="쉼표 [0] 15 3 7 2 4" xfId="1452"/>
    <cellStyle name="쉼표 [0] 15 3 8" xfId="407"/>
    <cellStyle name="쉼표 [0] 15 3 8 2" xfId="763"/>
    <cellStyle name="쉼표 [0] 15 3 8 2 2" xfId="2202"/>
    <cellStyle name="쉼표 [0] 15 3 8 2 3" xfId="1502"/>
    <cellStyle name="쉼표 [0] 15 3 8 3" xfId="1858"/>
    <cellStyle name="쉼표 [0] 15 3 8 4" xfId="1158"/>
    <cellStyle name="쉼표 [0] 15 4" xfId="44"/>
    <cellStyle name="쉼표 [0] 15 4 2" xfId="103"/>
    <cellStyle name="쉼표 [0] 15 4 2 2" xfId="475"/>
    <cellStyle name="쉼표 [0] 15 4 2 2 2" xfId="825"/>
    <cellStyle name="쉼표 [0] 15 4 2 2 2 2" xfId="2264"/>
    <cellStyle name="쉼표 [0] 15 4 2 2 2 3" xfId="1564"/>
    <cellStyle name="쉼표 [0] 15 4 2 2 3" xfId="1920"/>
    <cellStyle name="쉼표 [0] 15 4 2 2 4" xfId="1220"/>
    <cellStyle name="쉼표 [0] 15 4 3" xfId="152"/>
    <cellStyle name="쉼표 [0] 15 4 3 2" xfId="524"/>
    <cellStyle name="쉼표 [0] 15 4 3 2 2" xfId="873"/>
    <cellStyle name="쉼표 [0] 15 4 3 2 2 2" xfId="2312"/>
    <cellStyle name="쉼표 [0] 15 4 3 2 2 3" xfId="1612"/>
    <cellStyle name="쉼표 [0] 15 4 3 2 3" xfId="1968"/>
    <cellStyle name="쉼표 [0] 15 4 3 2 4" xfId="1268"/>
    <cellStyle name="쉼표 [0] 15 4 4" xfId="197"/>
    <cellStyle name="쉼표 [0] 15 4 4 2" xfId="569"/>
    <cellStyle name="쉼표 [0] 15 4 4 2 2" xfId="917"/>
    <cellStyle name="쉼표 [0] 15 4 4 2 2 2" xfId="2356"/>
    <cellStyle name="쉼표 [0] 15 4 4 2 2 3" xfId="1656"/>
    <cellStyle name="쉼표 [0] 15 4 4 2 3" xfId="2012"/>
    <cellStyle name="쉼표 [0] 15 4 4 2 4" xfId="1312"/>
    <cellStyle name="쉼표 [0] 15 4 5" xfId="252"/>
    <cellStyle name="쉼표 [0] 15 4 5 2" xfId="624"/>
    <cellStyle name="쉼표 [0] 15 4 5 2 2" xfId="971"/>
    <cellStyle name="쉼표 [0] 15 4 5 2 2 2" xfId="2410"/>
    <cellStyle name="쉼표 [0] 15 4 5 2 2 3" xfId="1710"/>
    <cellStyle name="쉼표 [0] 15 4 5 2 3" xfId="2066"/>
    <cellStyle name="쉼표 [0] 15 4 5 2 4" xfId="1366"/>
    <cellStyle name="쉼표 [0] 15 4 6" xfId="297"/>
    <cellStyle name="쉼표 [0] 15 4 6 2" xfId="669"/>
    <cellStyle name="쉼표 [0] 15 4 6 2 2" xfId="1015"/>
    <cellStyle name="쉼표 [0] 15 4 6 2 2 2" xfId="2454"/>
    <cellStyle name="쉼표 [0] 15 4 6 2 2 3" xfId="1754"/>
    <cellStyle name="쉼표 [0] 15 4 6 2 3" xfId="2110"/>
    <cellStyle name="쉼표 [0] 15 4 6 2 4" xfId="1410"/>
    <cellStyle name="쉼표 [0] 15 4 7" xfId="351"/>
    <cellStyle name="쉼표 [0] 15 4 7 2" xfId="719"/>
    <cellStyle name="쉼표 [0] 15 4 7 2 2" xfId="1064"/>
    <cellStyle name="쉼표 [0] 15 4 7 2 2 2" xfId="2503"/>
    <cellStyle name="쉼표 [0] 15 4 7 2 2 3" xfId="1803"/>
    <cellStyle name="쉼표 [0] 15 4 7 2 3" xfId="2159"/>
    <cellStyle name="쉼표 [0] 15 4 7 2 4" xfId="1459"/>
    <cellStyle name="쉼표 [0] 15 4 8" xfId="416"/>
    <cellStyle name="쉼표 [0] 15 4 8 2" xfId="770"/>
    <cellStyle name="쉼표 [0] 15 4 8 2 2" xfId="2209"/>
    <cellStyle name="쉼표 [0] 15 4 8 2 3" xfId="1509"/>
    <cellStyle name="쉼표 [0] 15 4 8 3" xfId="1865"/>
    <cellStyle name="쉼표 [0] 15 4 8 4" xfId="1165"/>
    <cellStyle name="쉼표 [0] 15 5" xfId="52"/>
    <cellStyle name="쉼표 [0] 15 5 2" xfId="111"/>
    <cellStyle name="쉼표 [0] 15 5 2 2" xfId="483"/>
    <cellStyle name="쉼표 [0] 15 5 2 2 2" xfId="833"/>
    <cellStyle name="쉼표 [0] 15 5 2 2 2 2" xfId="2272"/>
    <cellStyle name="쉼표 [0] 15 5 2 2 2 3" xfId="1572"/>
    <cellStyle name="쉼표 [0] 15 5 2 2 3" xfId="1928"/>
    <cellStyle name="쉼표 [0] 15 5 2 2 4" xfId="1228"/>
    <cellStyle name="쉼표 [0] 15 5 3" xfId="160"/>
    <cellStyle name="쉼표 [0] 15 5 3 2" xfId="532"/>
    <cellStyle name="쉼표 [0] 15 5 3 2 2" xfId="881"/>
    <cellStyle name="쉼표 [0] 15 5 3 2 2 2" xfId="2320"/>
    <cellStyle name="쉼표 [0] 15 5 3 2 2 3" xfId="1620"/>
    <cellStyle name="쉼표 [0] 15 5 3 2 3" xfId="1976"/>
    <cellStyle name="쉼표 [0] 15 5 3 2 4" xfId="1276"/>
    <cellStyle name="쉼표 [0] 15 5 4" xfId="204"/>
    <cellStyle name="쉼표 [0] 15 5 4 2" xfId="576"/>
    <cellStyle name="쉼표 [0] 15 5 4 2 2" xfId="924"/>
    <cellStyle name="쉼표 [0] 15 5 4 2 2 2" xfId="2363"/>
    <cellStyle name="쉼표 [0] 15 5 4 2 2 3" xfId="1663"/>
    <cellStyle name="쉼표 [0] 15 5 4 2 3" xfId="2019"/>
    <cellStyle name="쉼표 [0] 15 5 4 2 4" xfId="1319"/>
    <cellStyle name="쉼표 [0] 15 5 5" xfId="260"/>
    <cellStyle name="쉼표 [0] 15 5 5 2" xfId="632"/>
    <cellStyle name="쉼표 [0] 15 5 5 2 2" xfId="979"/>
    <cellStyle name="쉼표 [0] 15 5 5 2 2 2" xfId="2418"/>
    <cellStyle name="쉼표 [0] 15 5 5 2 2 3" xfId="1718"/>
    <cellStyle name="쉼표 [0] 15 5 5 2 3" xfId="2074"/>
    <cellStyle name="쉼표 [0] 15 5 5 2 4" xfId="1374"/>
    <cellStyle name="쉼표 [0] 15 5 6" xfId="304"/>
    <cellStyle name="쉼표 [0] 15 5 6 2" xfId="676"/>
    <cellStyle name="쉼표 [0] 15 5 6 2 2" xfId="1022"/>
    <cellStyle name="쉼표 [0] 15 5 6 2 2 2" xfId="2461"/>
    <cellStyle name="쉼표 [0] 15 5 6 2 2 3" xfId="1761"/>
    <cellStyle name="쉼표 [0] 15 5 6 2 3" xfId="2117"/>
    <cellStyle name="쉼표 [0] 15 5 6 2 4" xfId="1417"/>
    <cellStyle name="쉼표 [0] 15 5 7" xfId="358"/>
    <cellStyle name="쉼표 [0] 15 5 7 2" xfId="726"/>
    <cellStyle name="쉼표 [0] 15 5 7 2 2" xfId="1071"/>
    <cellStyle name="쉼표 [0] 15 5 7 2 2 2" xfId="2510"/>
    <cellStyle name="쉼표 [0] 15 5 7 2 2 3" xfId="1810"/>
    <cellStyle name="쉼표 [0] 15 5 7 2 3" xfId="2166"/>
    <cellStyle name="쉼표 [0] 15 5 7 2 4" xfId="1466"/>
    <cellStyle name="쉼표 [0] 15 5 8" xfId="424"/>
    <cellStyle name="쉼표 [0] 15 5 8 2" xfId="777"/>
    <cellStyle name="쉼표 [0] 15 5 8 2 2" xfId="2216"/>
    <cellStyle name="쉼표 [0] 15 5 8 2 3" xfId="1516"/>
    <cellStyle name="쉼표 [0] 15 5 8 3" xfId="1872"/>
    <cellStyle name="쉼표 [0] 15 5 8 4" xfId="1172"/>
    <cellStyle name="쉼표 [0] 15 6" xfId="60"/>
    <cellStyle name="쉼표 [0] 15 6 2" xfId="119"/>
    <cellStyle name="쉼표 [0] 15 6 2 2" xfId="491"/>
    <cellStyle name="쉼표 [0] 15 6 2 2 2" xfId="840"/>
    <cellStyle name="쉼표 [0] 15 6 2 2 2 2" xfId="2279"/>
    <cellStyle name="쉼표 [0] 15 6 2 2 2 3" xfId="1579"/>
    <cellStyle name="쉼표 [0] 15 6 2 2 3" xfId="1935"/>
    <cellStyle name="쉼표 [0] 15 6 2 2 4" xfId="1235"/>
    <cellStyle name="쉼표 [0] 15 6 3" xfId="168"/>
    <cellStyle name="쉼표 [0] 15 6 3 2" xfId="540"/>
    <cellStyle name="쉼표 [0] 15 6 3 2 2" xfId="888"/>
    <cellStyle name="쉼표 [0] 15 6 3 2 2 2" xfId="2327"/>
    <cellStyle name="쉼표 [0] 15 6 3 2 2 3" xfId="1627"/>
    <cellStyle name="쉼표 [0] 15 6 3 2 3" xfId="1983"/>
    <cellStyle name="쉼표 [0] 15 6 3 2 4" xfId="1283"/>
    <cellStyle name="쉼표 [0] 15 6 4" xfId="211"/>
    <cellStyle name="쉼표 [0] 15 6 4 2" xfId="583"/>
    <cellStyle name="쉼표 [0] 15 6 4 2 2" xfId="931"/>
    <cellStyle name="쉼표 [0] 15 6 4 2 2 2" xfId="2370"/>
    <cellStyle name="쉼표 [0] 15 6 4 2 2 3" xfId="1670"/>
    <cellStyle name="쉼표 [0] 15 6 4 2 3" xfId="2026"/>
    <cellStyle name="쉼표 [0] 15 6 4 2 4" xfId="1326"/>
    <cellStyle name="쉼표 [0] 15 6 5" xfId="268"/>
    <cellStyle name="쉼표 [0] 15 6 5 2" xfId="640"/>
    <cellStyle name="쉼표 [0] 15 6 5 2 2" xfId="986"/>
    <cellStyle name="쉼표 [0] 15 6 5 2 2 2" xfId="2425"/>
    <cellStyle name="쉼표 [0] 15 6 5 2 2 3" xfId="1725"/>
    <cellStyle name="쉼표 [0] 15 6 5 2 3" xfId="2081"/>
    <cellStyle name="쉼표 [0] 15 6 5 2 4" xfId="1381"/>
    <cellStyle name="쉼표 [0] 15 6 6" xfId="311"/>
    <cellStyle name="쉼표 [0] 15 6 6 2" xfId="683"/>
    <cellStyle name="쉼표 [0] 15 6 6 2 2" xfId="1029"/>
    <cellStyle name="쉼표 [0] 15 6 6 2 2 2" xfId="2468"/>
    <cellStyle name="쉼표 [0] 15 6 6 2 2 3" xfId="1768"/>
    <cellStyle name="쉼표 [0] 15 6 6 2 3" xfId="2124"/>
    <cellStyle name="쉼표 [0] 15 6 6 2 4" xfId="1424"/>
    <cellStyle name="쉼표 [0] 15 6 7" xfId="365"/>
    <cellStyle name="쉼표 [0] 15 6 7 2" xfId="733"/>
    <cellStyle name="쉼표 [0] 15 6 7 2 2" xfId="1078"/>
    <cellStyle name="쉼표 [0] 15 6 7 2 2 2" xfId="2517"/>
    <cellStyle name="쉼표 [0] 15 6 7 2 2 3" xfId="1817"/>
    <cellStyle name="쉼표 [0] 15 6 7 2 3" xfId="2173"/>
    <cellStyle name="쉼표 [0] 15 6 7 2 4" xfId="1473"/>
    <cellStyle name="쉼표 [0] 15 6 8" xfId="432"/>
    <cellStyle name="쉼표 [0] 15 6 8 2" xfId="784"/>
    <cellStyle name="쉼표 [0] 15 6 8 2 2" xfId="2223"/>
    <cellStyle name="쉼표 [0] 15 6 8 2 3" xfId="1523"/>
    <cellStyle name="쉼표 [0] 15 6 8 3" xfId="1879"/>
    <cellStyle name="쉼표 [0] 15 6 8 4" xfId="1179"/>
    <cellStyle name="쉼표 [0] 15 7" xfId="68"/>
    <cellStyle name="쉼표 [0] 15 7 2" xfId="126"/>
    <cellStyle name="쉼표 [0] 15 7 2 2" xfId="498"/>
    <cellStyle name="쉼표 [0] 15 7 2 2 2" xfId="847"/>
    <cellStyle name="쉼표 [0] 15 7 2 2 2 2" xfId="2286"/>
    <cellStyle name="쉼표 [0] 15 7 2 2 2 3" xfId="1586"/>
    <cellStyle name="쉼표 [0] 15 7 2 2 3" xfId="1942"/>
    <cellStyle name="쉼표 [0] 15 7 2 2 4" xfId="1242"/>
    <cellStyle name="쉼표 [0] 15 7 3" xfId="175"/>
    <cellStyle name="쉼표 [0] 15 7 3 2" xfId="547"/>
    <cellStyle name="쉼표 [0] 15 7 3 2 2" xfId="895"/>
    <cellStyle name="쉼표 [0] 15 7 3 2 2 2" xfId="2334"/>
    <cellStyle name="쉼표 [0] 15 7 3 2 2 3" xfId="1634"/>
    <cellStyle name="쉼표 [0] 15 7 3 2 3" xfId="1990"/>
    <cellStyle name="쉼표 [0] 15 7 3 2 4" xfId="1290"/>
    <cellStyle name="쉼표 [0] 15 7 4" xfId="218"/>
    <cellStyle name="쉼표 [0] 15 7 4 2" xfId="590"/>
    <cellStyle name="쉼표 [0] 15 7 4 2 2" xfId="938"/>
    <cellStyle name="쉼표 [0] 15 7 4 2 2 2" xfId="2377"/>
    <cellStyle name="쉼표 [0] 15 7 4 2 2 3" xfId="1677"/>
    <cellStyle name="쉼표 [0] 15 7 4 2 3" xfId="2033"/>
    <cellStyle name="쉼표 [0] 15 7 4 2 4" xfId="1333"/>
    <cellStyle name="쉼표 [0] 15 7 5" xfId="275"/>
    <cellStyle name="쉼표 [0] 15 7 5 2" xfId="647"/>
    <cellStyle name="쉼표 [0] 15 7 5 2 2" xfId="993"/>
    <cellStyle name="쉼표 [0] 15 7 5 2 2 2" xfId="2432"/>
    <cellStyle name="쉼표 [0] 15 7 5 2 2 3" xfId="1732"/>
    <cellStyle name="쉼표 [0] 15 7 5 2 3" xfId="2088"/>
    <cellStyle name="쉼표 [0] 15 7 5 2 4" xfId="1388"/>
    <cellStyle name="쉼표 [0] 15 7 6" xfId="318"/>
    <cellStyle name="쉼표 [0] 15 7 6 2" xfId="690"/>
    <cellStyle name="쉼표 [0] 15 7 6 2 2" xfId="1036"/>
    <cellStyle name="쉼표 [0] 15 7 6 2 2 2" xfId="2475"/>
    <cellStyle name="쉼표 [0] 15 7 6 2 2 3" xfId="1775"/>
    <cellStyle name="쉼표 [0] 15 7 6 2 3" xfId="2131"/>
    <cellStyle name="쉼표 [0] 15 7 6 2 4" xfId="1431"/>
    <cellStyle name="쉼표 [0] 15 7 7" xfId="372"/>
    <cellStyle name="쉼표 [0] 15 7 7 2" xfId="740"/>
    <cellStyle name="쉼표 [0] 15 7 7 2 2" xfId="1085"/>
    <cellStyle name="쉼표 [0] 15 7 7 2 2 2" xfId="2524"/>
    <cellStyle name="쉼표 [0] 15 7 7 2 2 3" xfId="1824"/>
    <cellStyle name="쉼표 [0] 15 7 7 2 3" xfId="2180"/>
    <cellStyle name="쉼표 [0] 15 7 7 2 4" xfId="1480"/>
    <cellStyle name="쉼표 [0] 15 7 8" xfId="440"/>
    <cellStyle name="쉼표 [0] 15 7 8 2" xfId="791"/>
    <cellStyle name="쉼표 [0] 15 7 8 2 2" xfId="2230"/>
    <cellStyle name="쉼표 [0] 15 7 8 2 3" xfId="1530"/>
    <cellStyle name="쉼표 [0] 15 7 8 3" xfId="1886"/>
    <cellStyle name="쉼표 [0] 15 7 8 4" xfId="1186"/>
    <cellStyle name="쉼표 [0] 15 8" xfId="77"/>
    <cellStyle name="쉼표 [0] 15 8 2" xfId="449"/>
    <cellStyle name="쉼표 [0] 15 8 2 2" xfId="799"/>
    <cellStyle name="쉼표 [0] 15 8 2 2 2" xfId="2238"/>
    <cellStyle name="쉼표 [0] 15 8 2 2 3" xfId="1538"/>
    <cellStyle name="쉼표 [0] 15 8 2 3" xfId="1894"/>
    <cellStyle name="쉼표 [0] 15 8 2 4" xfId="1194"/>
    <cellStyle name="쉼표 [0] 15 9" xfId="96"/>
    <cellStyle name="쉼표 [0] 15 9 2" xfId="468"/>
    <cellStyle name="쉼표 [0] 15 9 2 2" xfId="818"/>
    <cellStyle name="쉼표 [0] 15 9 2 2 2" xfId="2257"/>
    <cellStyle name="쉼표 [0] 15 9 2 2 3" xfId="1557"/>
    <cellStyle name="쉼표 [0] 15 9 2 3" xfId="1913"/>
    <cellStyle name="쉼표 [0] 15 9 2 4" xfId="1213"/>
    <cellStyle name="쉼표 [0] 16" xfId="18"/>
    <cellStyle name="쉼표 [0] 16 10" xfId="177"/>
    <cellStyle name="쉼표 [0] 16 10 2" xfId="549"/>
    <cellStyle name="쉼표 [0] 16 10 2 2" xfId="897"/>
    <cellStyle name="쉼표 [0] 16 10 2 2 2" xfId="2336"/>
    <cellStyle name="쉼표 [0] 16 10 2 2 3" xfId="1636"/>
    <cellStyle name="쉼표 [0] 16 10 2 3" xfId="1992"/>
    <cellStyle name="쉼표 [0] 16 10 2 4" xfId="1292"/>
    <cellStyle name="쉼표 [0] 16 11" xfId="228"/>
    <cellStyle name="쉼표 [0] 16 11 2" xfId="600"/>
    <cellStyle name="쉼표 [0] 16 11 2 2" xfId="947"/>
    <cellStyle name="쉼표 [0] 16 11 2 2 2" xfId="2386"/>
    <cellStyle name="쉼표 [0] 16 11 2 2 3" xfId="1686"/>
    <cellStyle name="쉼표 [0] 16 11 2 3" xfId="2042"/>
    <cellStyle name="쉼표 [0] 16 11 2 4" xfId="1342"/>
    <cellStyle name="쉼표 [0] 16 12" xfId="277"/>
    <cellStyle name="쉼표 [0] 16 12 2" xfId="649"/>
    <cellStyle name="쉼표 [0] 16 12 2 2" xfId="995"/>
    <cellStyle name="쉼표 [0] 16 12 2 2 2" xfId="2434"/>
    <cellStyle name="쉼표 [0] 16 12 2 2 3" xfId="1734"/>
    <cellStyle name="쉼표 [0] 16 12 2 3" xfId="2090"/>
    <cellStyle name="쉼표 [0] 16 12 2 4" xfId="1390"/>
    <cellStyle name="쉼표 [0] 16 13" xfId="331"/>
    <cellStyle name="쉼표 [0] 16 13 2" xfId="699"/>
    <cellStyle name="쉼표 [0] 16 13 2 2" xfId="1044"/>
    <cellStyle name="쉼표 [0] 16 13 2 2 2" xfId="2483"/>
    <cellStyle name="쉼표 [0] 16 13 2 2 3" xfId="1783"/>
    <cellStyle name="쉼표 [0] 16 13 2 3" xfId="2139"/>
    <cellStyle name="쉼표 [0] 16 13 2 4" xfId="1439"/>
    <cellStyle name="쉼표 [0] 16 14" xfId="390"/>
    <cellStyle name="쉼표 [0] 16 14 2" xfId="750"/>
    <cellStyle name="쉼표 [0] 16 14 2 2" xfId="2189"/>
    <cellStyle name="쉼표 [0] 16 14 2 3" xfId="1489"/>
    <cellStyle name="쉼표 [0] 16 14 3" xfId="1845"/>
    <cellStyle name="쉼표 [0] 16 14 4" xfId="1145"/>
    <cellStyle name="쉼표 [0] 16 2" xfId="26"/>
    <cellStyle name="쉼표 [0] 16 2 2" xfId="86"/>
    <cellStyle name="쉼표 [0] 16 2 2 2" xfId="458"/>
    <cellStyle name="쉼표 [0] 16 2 2 2 2" xfId="808"/>
    <cellStyle name="쉼표 [0] 16 2 2 2 2 2" xfId="2247"/>
    <cellStyle name="쉼표 [0] 16 2 2 2 2 3" xfId="1547"/>
    <cellStyle name="쉼표 [0] 16 2 2 2 3" xfId="1903"/>
    <cellStyle name="쉼표 [0] 16 2 2 2 4" xfId="1203"/>
    <cellStyle name="쉼표 [0] 16 2 3" xfId="136"/>
    <cellStyle name="쉼표 [0] 16 2 3 2" xfId="508"/>
    <cellStyle name="쉼표 [0] 16 2 3 2 2" xfId="857"/>
    <cellStyle name="쉼표 [0] 16 2 3 2 2 2" xfId="2296"/>
    <cellStyle name="쉼표 [0] 16 2 3 2 2 3" xfId="1596"/>
    <cellStyle name="쉼표 [0] 16 2 3 2 3" xfId="1952"/>
    <cellStyle name="쉼표 [0] 16 2 3 2 4" xfId="1252"/>
    <cellStyle name="쉼표 [0] 16 2 4" xfId="184"/>
    <cellStyle name="쉼표 [0] 16 2 4 2" xfId="556"/>
    <cellStyle name="쉼표 [0] 16 2 4 2 2" xfId="904"/>
    <cellStyle name="쉼표 [0] 16 2 4 2 2 2" xfId="2343"/>
    <cellStyle name="쉼표 [0] 16 2 4 2 2 3" xfId="1643"/>
    <cellStyle name="쉼표 [0] 16 2 4 2 3" xfId="1999"/>
    <cellStyle name="쉼표 [0] 16 2 4 2 4" xfId="1299"/>
    <cellStyle name="쉼표 [0] 16 2 5" xfId="236"/>
    <cellStyle name="쉼표 [0] 16 2 5 2" xfId="608"/>
    <cellStyle name="쉼표 [0] 16 2 5 2 2" xfId="955"/>
    <cellStyle name="쉼표 [0] 16 2 5 2 2 2" xfId="2394"/>
    <cellStyle name="쉼표 [0] 16 2 5 2 2 3" xfId="1694"/>
    <cellStyle name="쉼표 [0] 16 2 5 2 3" xfId="2050"/>
    <cellStyle name="쉼표 [0] 16 2 5 2 4" xfId="1350"/>
    <cellStyle name="쉼표 [0] 16 2 6" xfId="284"/>
    <cellStyle name="쉼표 [0] 16 2 6 2" xfId="656"/>
    <cellStyle name="쉼표 [0] 16 2 6 2 2" xfId="1002"/>
    <cellStyle name="쉼표 [0] 16 2 6 2 2 2" xfId="2441"/>
    <cellStyle name="쉼표 [0] 16 2 6 2 2 3" xfId="1741"/>
    <cellStyle name="쉼표 [0] 16 2 6 2 3" xfId="2097"/>
    <cellStyle name="쉼표 [0] 16 2 6 2 4" xfId="1397"/>
    <cellStyle name="쉼표 [0] 16 2 7" xfId="338"/>
    <cellStyle name="쉼표 [0] 16 2 7 2" xfId="706"/>
    <cellStyle name="쉼표 [0] 16 2 7 2 2" xfId="1051"/>
    <cellStyle name="쉼표 [0] 16 2 7 2 2 2" xfId="2490"/>
    <cellStyle name="쉼표 [0] 16 2 7 2 2 3" xfId="1790"/>
    <cellStyle name="쉼표 [0] 16 2 7 2 3" xfId="2146"/>
    <cellStyle name="쉼표 [0] 16 2 7 2 4" xfId="1446"/>
    <cellStyle name="쉼표 [0] 16 2 8" xfId="398"/>
    <cellStyle name="쉼표 [0] 16 2 8 2" xfId="757"/>
    <cellStyle name="쉼표 [0] 16 2 8 2 2" xfId="2196"/>
    <cellStyle name="쉼표 [0] 16 2 8 2 3" xfId="1496"/>
    <cellStyle name="쉼표 [0] 16 2 8 3" xfId="1852"/>
    <cellStyle name="쉼표 [0] 16 2 8 4" xfId="1152"/>
    <cellStyle name="쉼표 [0] 16 3" xfId="36"/>
    <cellStyle name="쉼표 [0] 16 3 2" xfId="95"/>
    <cellStyle name="쉼표 [0] 16 3 2 2" xfId="467"/>
    <cellStyle name="쉼표 [0] 16 3 2 2 2" xfId="817"/>
    <cellStyle name="쉼표 [0] 16 3 2 2 2 2" xfId="2256"/>
    <cellStyle name="쉼표 [0] 16 3 2 2 2 3" xfId="1556"/>
    <cellStyle name="쉼표 [0] 16 3 2 2 3" xfId="1912"/>
    <cellStyle name="쉼표 [0] 16 3 2 2 4" xfId="1212"/>
    <cellStyle name="쉼표 [0] 16 3 3" xfId="144"/>
    <cellStyle name="쉼표 [0] 16 3 3 2" xfId="516"/>
    <cellStyle name="쉼표 [0] 16 3 3 2 2" xfId="865"/>
    <cellStyle name="쉼표 [0] 16 3 3 2 2 2" xfId="2304"/>
    <cellStyle name="쉼표 [0] 16 3 3 2 2 3" xfId="1604"/>
    <cellStyle name="쉼표 [0] 16 3 3 2 3" xfId="1960"/>
    <cellStyle name="쉼표 [0] 16 3 3 2 4" xfId="1260"/>
    <cellStyle name="쉼표 [0] 16 3 4" xfId="191"/>
    <cellStyle name="쉼표 [0] 16 3 4 2" xfId="563"/>
    <cellStyle name="쉼표 [0] 16 3 4 2 2" xfId="911"/>
    <cellStyle name="쉼표 [0] 16 3 4 2 2 2" xfId="2350"/>
    <cellStyle name="쉼표 [0] 16 3 4 2 2 3" xfId="1650"/>
    <cellStyle name="쉼표 [0] 16 3 4 2 3" xfId="2006"/>
    <cellStyle name="쉼표 [0] 16 3 4 2 4" xfId="1306"/>
    <cellStyle name="쉼표 [0] 16 3 5" xfId="244"/>
    <cellStyle name="쉼표 [0] 16 3 5 2" xfId="616"/>
    <cellStyle name="쉼표 [0] 16 3 5 2 2" xfId="963"/>
    <cellStyle name="쉼표 [0] 16 3 5 2 2 2" xfId="2402"/>
    <cellStyle name="쉼표 [0] 16 3 5 2 2 3" xfId="1702"/>
    <cellStyle name="쉼표 [0] 16 3 5 2 3" xfId="2058"/>
    <cellStyle name="쉼표 [0] 16 3 5 2 4" xfId="1358"/>
    <cellStyle name="쉼표 [0] 16 3 6" xfId="291"/>
    <cellStyle name="쉼표 [0] 16 3 6 2" xfId="663"/>
    <cellStyle name="쉼표 [0] 16 3 6 2 2" xfId="1009"/>
    <cellStyle name="쉼표 [0] 16 3 6 2 2 2" xfId="2448"/>
    <cellStyle name="쉼표 [0] 16 3 6 2 2 3" xfId="1748"/>
    <cellStyle name="쉼표 [0] 16 3 6 2 3" xfId="2104"/>
    <cellStyle name="쉼표 [0] 16 3 6 2 4" xfId="1404"/>
    <cellStyle name="쉼표 [0] 16 3 7" xfId="345"/>
    <cellStyle name="쉼표 [0] 16 3 7 2" xfId="713"/>
    <cellStyle name="쉼표 [0] 16 3 7 2 2" xfId="1058"/>
    <cellStyle name="쉼표 [0] 16 3 7 2 2 2" xfId="2497"/>
    <cellStyle name="쉼표 [0] 16 3 7 2 2 3" xfId="1797"/>
    <cellStyle name="쉼표 [0] 16 3 7 2 3" xfId="2153"/>
    <cellStyle name="쉼표 [0] 16 3 7 2 4" xfId="1453"/>
    <cellStyle name="쉼표 [0] 16 3 8" xfId="408"/>
    <cellStyle name="쉼표 [0] 16 3 8 2" xfId="764"/>
    <cellStyle name="쉼표 [0] 16 3 8 2 2" xfId="2203"/>
    <cellStyle name="쉼표 [0] 16 3 8 2 3" xfId="1503"/>
    <cellStyle name="쉼표 [0] 16 3 8 3" xfId="1859"/>
    <cellStyle name="쉼표 [0] 16 3 8 4" xfId="1159"/>
    <cellStyle name="쉼표 [0] 16 4" xfId="45"/>
    <cellStyle name="쉼표 [0] 16 4 2" xfId="104"/>
    <cellStyle name="쉼표 [0] 16 4 2 2" xfId="476"/>
    <cellStyle name="쉼표 [0] 16 4 2 2 2" xfId="826"/>
    <cellStyle name="쉼표 [0] 16 4 2 2 2 2" xfId="2265"/>
    <cellStyle name="쉼표 [0] 16 4 2 2 2 3" xfId="1565"/>
    <cellStyle name="쉼표 [0] 16 4 2 2 3" xfId="1921"/>
    <cellStyle name="쉼표 [0] 16 4 2 2 4" xfId="1221"/>
    <cellStyle name="쉼표 [0] 16 4 3" xfId="153"/>
    <cellStyle name="쉼표 [0] 16 4 3 2" xfId="525"/>
    <cellStyle name="쉼표 [0] 16 4 3 2 2" xfId="874"/>
    <cellStyle name="쉼표 [0] 16 4 3 2 2 2" xfId="2313"/>
    <cellStyle name="쉼표 [0] 16 4 3 2 2 3" xfId="1613"/>
    <cellStyle name="쉼표 [0] 16 4 3 2 3" xfId="1969"/>
    <cellStyle name="쉼표 [0] 16 4 3 2 4" xfId="1269"/>
    <cellStyle name="쉼표 [0] 16 4 4" xfId="198"/>
    <cellStyle name="쉼표 [0] 16 4 4 2" xfId="570"/>
    <cellStyle name="쉼표 [0] 16 4 4 2 2" xfId="918"/>
    <cellStyle name="쉼표 [0] 16 4 4 2 2 2" xfId="2357"/>
    <cellStyle name="쉼표 [0] 16 4 4 2 2 3" xfId="1657"/>
    <cellStyle name="쉼표 [0] 16 4 4 2 3" xfId="2013"/>
    <cellStyle name="쉼표 [0] 16 4 4 2 4" xfId="1313"/>
    <cellStyle name="쉼표 [0] 16 4 5" xfId="253"/>
    <cellStyle name="쉼표 [0] 16 4 5 2" xfId="625"/>
    <cellStyle name="쉼표 [0] 16 4 5 2 2" xfId="972"/>
    <cellStyle name="쉼표 [0] 16 4 5 2 2 2" xfId="2411"/>
    <cellStyle name="쉼표 [0] 16 4 5 2 2 3" xfId="1711"/>
    <cellStyle name="쉼표 [0] 16 4 5 2 3" xfId="2067"/>
    <cellStyle name="쉼표 [0] 16 4 5 2 4" xfId="1367"/>
    <cellStyle name="쉼표 [0] 16 4 6" xfId="298"/>
    <cellStyle name="쉼표 [0] 16 4 6 2" xfId="670"/>
    <cellStyle name="쉼표 [0] 16 4 6 2 2" xfId="1016"/>
    <cellStyle name="쉼표 [0] 16 4 6 2 2 2" xfId="2455"/>
    <cellStyle name="쉼표 [0] 16 4 6 2 2 3" xfId="1755"/>
    <cellStyle name="쉼표 [0] 16 4 6 2 3" xfId="2111"/>
    <cellStyle name="쉼표 [0] 16 4 6 2 4" xfId="1411"/>
    <cellStyle name="쉼표 [0] 16 4 7" xfId="352"/>
    <cellStyle name="쉼표 [0] 16 4 7 2" xfId="720"/>
    <cellStyle name="쉼표 [0] 16 4 7 2 2" xfId="1065"/>
    <cellStyle name="쉼표 [0] 16 4 7 2 2 2" xfId="2504"/>
    <cellStyle name="쉼표 [0] 16 4 7 2 2 3" xfId="1804"/>
    <cellStyle name="쉼표 [0] 16 4 7 2 3" xfId="2160"/>
    <cellStyle name="쉼표 [0] 16 4 7 2 4" xfId="1460"/>
    <cellStyle name="쉼표 [0] 16 4 8" xfId="417"/>
    <cellStyle name="쉼표 [0] 16 4 8 2" xfId="771"/>
    <cellStyle name="쉼표 [0] 16 4 8 2 2" xfId="2210"/>
    <cellStyle name="쉼표 [0] 16 4 8 2 3" xfId="1510"/>
    <cellStyle name="쉼표 [0] 16 4 8 3" xfId="1866"/>
    <cellStyle name="쉼표 [0] 16 4 8 4" xfId="1166"/>
    <cellStyle name="쉼표 [0] 16 5" xfId="53"/>
    <cellStyle name="쉼표 [0] 16 5 2" xfId="112"/>
    <cellStyle name="쉼표 [0] 16 5 2 2" xfId="484"/>
    <cellStyle name="쉼표 [0] 16 5 2 2 2" xfId="834"/>
    <cellStyle name="쉼표 [0] 16 5 2 2 2 2" xfId="2273"/>
    <cellStyle name="쉼표 [0] 16 5 2 2 2 3" xfId="1573"/>
    <cellStyle name="쉼표 [0] 16 5 2 2 3" xfId="1929"/>
    <cellStyle name="쉼표 [0] 16 5 2 2 4" xfId="1229"/>
    <cellStyle name="쉼표 [0] 16 5 3" xfId="161"/>
    <cellStyle name="쉼표 [0] 16 5 3 2" xfId="533"/>
    <cellStyle name="쉼표 [0] 16 5 3 2 2" xfId="882"/>
    <cellStyle name="쉼표 [0] 16 5 3 2 2 2" xfId="2321"/>
    <cellStyle name="쉼표 [0] 16 5 3 2 2 3" xfId="1621"/>
    <cellStyle name="쉼표 [0] 16 5 3 2 3" xfId="1977"/>
    <cellStyle name="쉼표 [0] 16 5 3 2 4" xfId="1277"/>
    <cellStyle name="쉼표 [0] 16 5 4" xfId="205"/>
    <cellStyle name="쉼표 [0] 16 5 4 2" xfId="577"/>
    <cellStyle name="쉼표 [0] 16 5 4 2 2" xfId="925"/>
    <cellStyle name="쉼표 [0] 16 5 4 2 2 2" xfId="2364"/>
    <cellStyle name="쉼표 [0] 16 5 4 2 2 3" xfId="1664"/>
    <cellStyle name="쉼표 [0] 16 5 4 2 3" xfId="2020"/>
    <cellStyle name="쉼표 [0] 16 5 4 2 4" xfId="1320"/>
    <cellStyle name="쉼표 [0] 16 5 5" xfId="261"/>
    <cellStyle name="쉼표 [0] 16 5 5 2" xfId="633"/>
    <cellStyle name="쉼표 [0] 16 5 5 2 2" xfId="980"/>
    <cellStyle name="쉼표 [0] 16 5 5 2 2 2" xfId="2419"/>
    <cellStyle name="쉼표 [0] 16 5 5 2 2 3" xfId="1719"/>
    <cellStyle name="쉼표 [0] 16 5 5 2 3" xfId="2075"/>
    <cellStyle name="쉼표 [0] 16 5 5 2 4" xfId="1375"/>
    <cellStyle name="쉼표 [0] 16 5 6" xfId="305"/>
    <cellStyle name="쉼표 [0] 16 5 6 2" xfId="677"/>
    <cellStyle name="쉼표 [0] 16 5 6 2 2" xfId="1023"/>
    <cellStyle name="쉼표 [0] 16 5 6 2 2 2" xfId="2462"/>
    <cellStyle name="쉼표 [0] 16 5 6 2 2 3" xfId="1762"/>
    <cellStyle name="쉼표 [0] 16 5 6 2 3" xfId="2118"/>
    <cellStyle name="쉼표 [0] 16 5 6 2 4" xfId="1418"/>
    <cellStyle name="쉼표 [0] 16 5 7" xfId="359"/>
    <cellStyle name="쉼표 [0] 16 5 7 2" xfId="727"/>
    <cellStyle name="쉼표 [0] 16 5 7 2 2" xfId="1072"/>
    <cellStyle name="쉼표 [0] 16 5 7 2 2 2" xfId="2511"/>
    <cellStyle name="쉼표 [0] 16 5 7 2 2 3" xfId="1811"/>
    <cellStyle name="쉼표 [0] 16 5 7 2 3" xfId="2167"/>
    <cellStyle name="쉼표 [0] 16 5 7 2 4" xfId="1467"/>
    <cellStyle name="쉼표 [0] 16 5 8" xfId="425"/>
    <cellStyle name="쉼표 [0] 16 5 8 2" xfId="778"/>
    <cellStyle name="쉼표 [0] 16 5 8 2 2" xfId="2217"/>
    <cellStyle name="쉼표 [0] 16 5 8 2 3" xfId="1517"/>
    <cellStyle name="쉼표 [0] 16 5 8 3" xfId="1873"/>
    <cellStyle name="쉼표 [0] 16 5 8 4" xfId="1173"/>
    <cellStyle name="쉼표 [0] 16 6" xfId="61"/>
    <cellStyle name="쉼표 [0] 16 6 2" xfId="120"/>
    <cellStyle name="쉼표 [0] 16 6 2 2" xfId="492"/>
    <cellStyle name="쉼표 [0] 16 6 2 2 2" xfId="841"/>
    <cellStyle name="쉼표 [0] 16 6 2 2 2 2" xfId="2280"/>
    <cellStyle name="쉼표 [0] 16 6 2 2 2 3" xfId="1580"/>
    <cellStyle name="쉼표 [0] 16 6 2 2 3" xfId="1936"/>
    <cellStyle name="쉼표 [0] 16 6 2 2 4" xfId="1236"/>
    <cellStyle name="쉼표 [0] 16 6 3" xfId="169"/>
    <cellStyle name="쉼표 [0] 16 6 3 2" xfId="541"/>
    <cellStyle name="쉼표 [0] 16 6 3 2 2" xfId="889"/>
    <cellStyle name="쉼표 [0] 16 6 3 2 2 2" xfId="2328"/>
    <cellStyle name="쉼표 [0] 16 6 3 2 2 3" xfId="1628"/>
    <cellStyle name="쉼표 [0] 16 6 3 2 3" xfId="1984"/>
    <cellStyle name="쉼표 [0] 16 6 3 2 4" xfId="1284"/>
    <cellStyle name="쉼표 [0] 16 6 4" xfId="212"/>
    <cellStyle name="쉼표 [0] 16 6 4 2" xfId="584"/>
    <cellStyle name="쉼표 [0] 16 6 4 2 2" xfId="932"/>
    <cellStyle name="쉼표 [0] 16 6 4 2 2 2" xfId="2371"/>
    <cellStyle name="쉼표 [0] 16 6 4 2 2 3" xfId="1671"/>
    <cellStyle name="쉼표 [0] 16 6 4 2 3" xfId="2027"/>
    <cellStyle name="쉼표 [0] 16 6 4 2 4" xfId="1327"/>
    <cellStyle name="쉼표 [0] 16 6 5" xfId="269"/>
    <cellStyle name="쉼표 [0] 16 6 5 2" xfId="641"/>
    <cellStyle name="쉼표 [0] 16 6 5 2 2" xfId="987"/>
    <cellStyle name="쉼표 [0] 16 6 5 2 2 2" xfId="2426"/>
    <cellStyle name="쉼표 [0] 16 6 5 2 2 3" xfId="1726"/>
    <cellStyle name="쉼표 [0] 16 6 5 2 3" xfId="2082"/>
    <cellStyle name="쉼표 [0] 16 6 5 2 4" xfId="1382"/>
    <cellStyle name="쉼표 [0] 16 6 6" xfId="312"/>
    <cellStyle name="쉼표 [0] 16 6 6 2" xfId="684"/>
    <cellStyle name="쉼표 [0] 16 6 6 2 2" xfId="1030"/>
    <cellStyle name="쉼표 [0] 16 6 6 2 2 2" xfId="2469"/>
    <cellStyle name="쉼표 [0] 16 6 6 2 2 3" xfId="1769"/>
    <cellStyle name="쉼표 [0] 16 6 6 2 3" xfId="2125"/>
    <cellStyle name="쉼표 [0] 16 6 6 2 4" xfId="1425"/>
    <cellStyle name="쉼표 [0] 16 6 7" xfId="366"/>
    <cellStyle name="쉼표 [0] 16 6 7 2" xfId="734"/>
    <cellStyle name="쉼표 [0] 16 6 7 2 2" xfId="1079"/>
    <cellStyle name="쉼표 [0] 16 6 7 2 2 2" xfId="2518"/>
    <cellStyle name="쉼표 [0] 16 6 7 2 2 3" xfId="1818"/>
    <cellStyle name="쉼표 [0] 16 6 7 2 3" xfId="2174"/>
    <cellStyle name="쉼표 [0] 16 6 7 2 4" xfId="1474"/>
    <cellStyle name="쉼표 [0] 16 6 8" xfId="433"/>
    <cellStyle name="쉼표 [0] 16 6 8 2" xfId="785"/>
    <cellStyle name="쉼표 [0] 16 6 8 2 2" xfId="2224"/>
    <cellStyle name="쉼표 [0] 16 6 8 2 3" xfId="1524"/>
    <cellStyle name="쉼표 [0] 16 6 8 3" xfId="1880"/>
    <cellStyle name="쉼표 [0] 16 6 8 4" xfId="1180"/>
    <cellStyle name="쉼표 [0] 16 7" xfId="69"/>
    <cellStyle name="쉼표 [0] 16 7 2" xfId="127"/>
    <cellStyle name="쉼표 [0] 16 7 2 2" xfId="499"/>
    <cellStyle name="쉼표 [0] 16 7 2 2 2" xfId="848"/>
    <cellStyle name="쉼표 [0] 16 7 2 2 2 2" xfId="2287"/>
    <cellStyle name="쉼표 [0] 16 7 2 2 2 3" xfId="1587"/>
    <cellStyle name="쉼표 [0] 16 7 2 2 3" xfId="1943"/>
    <cellStyle name="쉼표 [0] 16 7 2 2 4" xfId="1243"/>
    <cellStyle name="쉼표 [0] 16 7 3" xfId="176"/>
    <cellStyle name="쉼표 [0] 16 7 3 2" xfId="548"/>
    <cellStyle name="쉼표 [0] 16 7 3 2 2" xfId="896"/>
    <cellStyle name="쉼표 [0] 16 7 3 2 2 2" xfId="2335"/>
    <cellStyle name="쉼표 [0] 16 7 3 2 2 3" xfId="1635"/>
    <cellStyle name="쉼표 [0] 16 7 3 2 3" xfId="1991"/>
    <cellStyle name="쉼표 [0] 16 7 3 2 4" xfId="1291"/>
    <cellStyle name="쉼표 [0] 16 7 4" xfId="219"/>
    <cellStyle name="쉼표 [0] 16 7 4 2" xfId="591"/>
    <cellStyle name="쉼표 [0] 16 7 4 2 2" xfId="939"/>
    <cellStyle name="쉼표 [0] 16 7 4 2 2 2" xfId="2378"/>
    <cellStyle name="쉼표 [0] 16 7 4 2 2 3" xfId="1678"/>
    <cellStyle name="쉼표 [0] 16 7 4 2 3" xfId="2034"/>
    <cellStyle name="쉼표 [0] 16 7 4 2 4" xfId="1334"/>
    <cellStyle name="쉼표 [0] 16 7 5" xfId="276"/>
    <cellStyle name="쉼표 [0] 16 7 5 2" xfId="648"/>
    <cellStyle name="쉼표 [0] 16 7 5 2 2" xfId="994"/>
    <cellStyle name="쉼표 [0] 16 7 5 2 2 2" xfId="2433"/>
    <cellStyle name="쉼표 [0] 16 7 5 2 2 3" xfId="1733"/>
    <cellStyle name="쉼표 [0] 16 7 5 2 3" xfId="2089"/>
    <cellStyle name="쉼표 [0] 16 7 5 2 4" xfId="1389"/>
    <cellStyle name="쉼표 [0] 16 7 6" xfId="319"/>
    <cellStyle name="쉼표 [0] 16 7 6 2" xfId="691"/>
    <cellStyle name="쉼표 [0] 16 7 6 2 2" xfId="1037"/>
    <cellStyle name="쉼표 [0] 16 7 6 2 2 2" xfId="2476"/>
    <cellStyle name="쉼표 [0] 16 7 6 2 2 3" xfId="1776"/>
    <cellStyle name="쉼표 [0] 16 7 6 2 3" xfId="2132"/>
    <cellStyle name="쉼표 [0] 16 7 6 2 4" xfId="1432"/>
    <cellStyle name="쉼표 [0] 16 7 7" xfId="373"/>
    <cellStyle name="쉼표 [0] 16 7 7 2" xfId="741"/>
    <cellStyle name="쉼표 [0] 16 7 7 2 2" xfId="1086"/>
    <cellStyle name="쉼표 [0] 16 7 7 2 2 2" xfId="2525"/>
    <cellStyle name="쉼표 [0] 16 7 7 2 2 3" xfId="1825"/>
    <cellStyle name="쉼표 [0] 16 7 7 2 3" xfId="2181"/>
    <cellStyle name="쉼표 [0] 16 7 7 2 4" xfId="1481"/>
    <cellStyle name="쉼표 [0] 16 7 8" xfId="441"/>
    <cellStyle name="쉼표 [0] 16 7 8 2" xfId="792"/>
    <cellStyle name="쉼표 [0] 16 7 8 2 2" xfId="2231"/>
    <cellStyle name="쉼표 [0] 16 7 8 2 3" xfId="1531"/>
    <cellStyle name="쉼표 [0] 16 7 8 3" xfId="1887"/>
    <cellStyle name="쉼표 [0] 16 7 8 4" xfId="1187"/>
    <cellStyle name="쉼표 [0] 16 8" xfId="78"/>
    <cellStyle name="쉼표 [0] 16 8 2" xfId="450"/>
    <cellStyle name="쉼표 [0] 16 8 2 2" xfId="800"/>
    <cellStyle name="쉼표 [0] 16 8 2 2 2" xfId="2239"/>
    <cellStyle name="쉼표 [0] 16 8 2 2 3" xfId="1539"/>
    <cellStyle name="쉼표 [0] 16 8 2 3" xfId="1895"/>
    <cellStyle name="쉼표 [0] 16 8 2 4" xfId="1195"/>
    <cellStyle name="쉼표 [0] 16 9" xfId="128"/>
    <cellStyle name="쉼표 [0] 16 9 2" xfId="500"/>
    <cellStyle name="쉼표 [0] 16 9 2 2" xfId="849"/>
    <cellStyle name="쉼표 [0] 16 9 2 2 2" xfId="2288"/>
    <cellStyle name="쉼표 [0] 16 9 2 2 3" xfId="1588"/>
    <cellStyle name="쉼표 [0] 16 9 2 3" xfId="1944"/>
    <cellStyle name="쉼표 [0] 16 9 2 4" xfId="1244"/>
    <cellStyle name="쉼표 [0] 2" xfId="3"/>
    <cellStyle name="쉼표 [0] 2 2" xfId="321"/>
    <cellStyle name="쉼표 [0] 2 3" xfId="323"/>
    <cellStyle name="쉼표 [0] 2 4" xfId="9"/>
    <cellStyle name="쉼표 [0] 2 4 2" xfId="381"/>
    <cellStyle name="쉼표 [0] 3" xfId="5"/>
    <cellStyle name="쉼표 [0] 3 10" xfId="162"/>
    <cellStyle name="쉼표 [0] 3 10 2" xfId="534"/>
    <cellStyle name="쉼표 [0] 3 11" xfId="221"/>
    <cellStyle name="쉼표 [0] 3 11 2" xfId="593"/>
    <cellStyle name="쉼표 [0] 3 12" xfId="262"/>
    <cellStyle name="쉼표 [0] 3 12 2" xfId="634"/>
    <cellStyle name="쉼표 [0] 3 13" xfId="324"/>
    <cellStyle name="쉼표 [0] 3 13 2" xfId="692"/>
    <cellStyle name="쉼표 [0] 3 14" xfId="11"/>
    <cellStyle name="쉼표 [0] 3 14 2" xfId="383"/>
    <cellStyle name="쉼표 [0] 3 2" xfId="19"/>
    <cellStyle name="쉼표 [0] 3 2 2" xfId="391"/>
    <cellStyle name="쉼표 [0] 3 3" xfId="29"/>
    <cellStyle name="쉼표 [0] 3 3 2" xfId="401"/>
    <cellStyle name="쉼표 [0] 3 4" xfId="38"/>
    <cellStyle name="쉼표 [0] 3 4 2" xfId="410"/>
    <cellStyle name="쉼표 [0] 3 5" xfId="46"/>
    <cellStyle name="쉼표 [0] 3 5 2" xfId="418"/>
    <cellStyle name="쉼표 [0] 3 6" xfId="54"/>
    <cellStyle name="쉼표 [0] 3 6 2" xfId="426"/>
    <cellStyle name="쉼표 [0] 3 7" xfId="62"/>
    <cellStyle name="쉼표 [0] 3 7 2" xfId="434"/>
    <cellStyle name="쉼표 [0] 3 8" xfId="71"/>
    <cellStyle name="쉼표 [0] 3 8 2" xfId="443"/>
    <cellStyle name="쉼표 [0] 3 9" xfId="113"/>
    <cellStyle name="쉼표 [0] 3 9 2" xfId="485"/>
    <cellStyle name="쉼표 [0] 31" xfId="14"/>
    <cellStyle name="쉼표 [0] 31 10" xfId="137"/>
    <cellStyle name="쉼표 [0] 31 10 2" xfId="509"/>
    <cellStyle name="쉼표 [0] 31 10 2 2" xfId="858"/>
    <cellStyle name="쉼표 [0] 31 10 2 2 2" xfId="2297"/>
    <cellStyle name="쉼표 [0] 31 10 2 2 3" xfId="1597"/>
    <cellStyle name="쉼표 [0] 31 10 2 3" xfId="1953"/>
    <cellStyle name="쉼표 [0] 31 10 2 4" xfId="1253"/>
    <cellStyle name="쉼표 [0] 31 11" xfId="224"/>
    <cellStyle name="쉼표 [0] 31 11 2" xfId="596"/>
    <cellStyle name="쉼표 [0] 31 11 2 2" xfId="943"/>
    <cellStyle name="쉼표 [0] 31 11 2 2 2" xfId="2382"/>
    <cellStyle name="쉼표 [0] 31 11 2 2 3" xfId="1682"/>
    <cellStyle name="쉼표 [0] 31 11 2 3" xfId="2038"/>
    <cellStyle name="쉼표 [0] 31 11 2 4" xfId="1338"/>
    <cellStyle name="쉼표 [0] 31 12" xfId="237"/>
    <cellStyle name="쉼표 [0] 31 12 2" xfId="609"/>
    <cellStyle name="쉼표 [0] 31 12 2 2" xfId="956"/>
    <cellStyle name="쉼표 [0] 31 12 2 2 2" xfId="2395"/>
    <cellStyle name="쉼표 [0] 31 12 2 2 3" xfId="1695"/>
    <cellStyle name="쉼표 [0] 31 12 2 3" xfId="2051"/>
    <cellStyle name="쉼표 [0] 31 12 2 4" xfId="1351"/>
    <cellStyle name="쉼표 [0] 31 13" xfId="327"/>
    <cellStyle name="쉼표 [0] 31 13 2" xfId="695"/>
    <cellStyle name="쉼표 [0] 31 13 2 2" xfId="1040"/>
    <cellStyle name="쉼표 [0] 31 13 2 2 2" xfId="2479"/>
    <cellStyle name="쉼표 [0] 31 13 2 2 3" xfId="1779"/>
    <cellStyle name="쉼표 [0] 31 13 2 3" xfId="2135"/>
    <cellStyle name="쉼표 [0] 31 13 2 4" xfId="1435"/>
    <cellStyle name="쉼표 [0] 31 14" xfId="386"/>
    <cellStyle name="쉼표 [0] 31 14 2" xfId="746"/>
    <cellStyle name="쉼표 [0] 31 14 2 2" xfId="2185"/>
    <cellStyle name="쉼표 [0] 31 14 2 3" xfId="1485"/>
    <cellStyle name="쉼표 [0] 31 14 3" xfId="1841"/>
    <cellStyle name="쉼표 [0] 31 14 4" xfId="1141"/>
    <cellStyle name="쉼표 [0] 31 2" xfId="22"/>
    <cellStyle name="쉼표 [0] 31 2 2" xfId="82"/>
    <cellStyle name="쉼표 [0] 31 2 2 2" xfId="454"/>
    <cellStyle name="쉼표 [0] 31 2 2 2 2" xfId="804"/>
    <cellStyle name="쉼표 [0] 31 2 2 2 2 2" xfId="2243"/>
    <cellStyle name="쉼표 [0] 31 2 2 2 2 3" xfId="1543"/>
    <cellStyle name="쉼표 [0] 31 2 2 2 3" xfId="1899"/>
    <cellStyle name="쉼표 [0] 31 2 2 2 4" xfId="1199"/>
    <cellStyle name="쉼표 [0] 31 2 3" xfId="132"/>
    <cellStyle name="쉼표 [0] 31 2 3 2" xfId="504"/>
    <cellStyle name="쉼표 [0] 31 2 3 2 2" xfId="853"/>
    <cellStyle name="쉼표 [0] 31 2 3 2 2 2" xfId="2292"/>
    <cellStyle name="쉼표 [0] 31 2 3 2 2 3" xfId="1592"/>
    <cellStyle name="쉼표 [0] 31 2 3 2 3" xfId="1948"/>
    <cellStyle name="쉼표 [0] 31 2 3 2 4" xfId="1248"/>
    <cellStyle name="쉼표 [0] 31 2 4" xfId="180"/>
    <cellStyle name="쉼표 [0] 31 2 4 2" xfId="552"/>
    <cellStyle name="쉼표 [0] 31 2 4 2 2" xfId="900"/>
    <cellStyle name="쉼표 [0] 31 2 4 2 2 2" xfId="2339"/>
    <cellStyle name="쉼표 [0] 31 2 4 2 2 3" xfId="1639"/>
    <cellStyle name="쉼표 [0] 31 2 4 2 3" xfId="1995"/>
    <cellStyle name="쉼표 [0] 31 2 4 2 4" xfId="1295"/>
    <cellStyle name="쉼표 [0] 31 2 5" xfId="232"/>
    <cellStyle name="쉼표 [0] 31 2 5 2" xfId="604"/>
    <cellStyle name="쉼표 [0] 31 2 5 2 2" xfId="951"/>
    <cellStyle name="쉼표 [0] 31 2 5 2 2 2" xfId="2390"/>
    <cellStyle name="쉼표 [0] 31 2 5 2 2 3" xfId="1690"/>
    <cellStyle name="쉼표 [0] 31 2 5 2 3" xfId="2046"/>
    <cellStyle name="쉼표 [0] 31 2 5 2 4" xfId="1346"/>
    <cellStyle name="쉼표 [0] 31 2 6" xfId="280"/>
    <cellStyle name="쉼표 [0] 31 2 6 2" xfId="652"/>
    <cellStyle name="쉼표 [0] 31 2 6 2 2" xfId="998"/>
    <cellStyle name="쉼표 [0] 31 2 6 2 2 2" xfId="2437"/>
    <cellStyle name="쉼표 [0] 31 2 6 2 2 3" xfId="1737"/>
    <cellStyle name="쉼표 [0] 31 2 6 2 3" xfId="2093"/>
    <cellStyle name="쉼표 [0] 31 2 6 2 4" xfId="1393"/>
    <cellStyle name="쉼표 [0] 31 2 7" xfId="334"/>
    <cellStyle name="쉼표 [0] 31 2 7 2" xfId="702"/>
    <cellStyle name="쉼표 [0] 31 2 7 2 2" xfId="1047"/>
    <cellStyle name="쉼표 [0] 31 2 7 2 2 2" xfId="2486"/>
    <cellStyle name="쉼표 [0] 31 2 7 2 2 3" xfId="1786"/>
    <cellStyle name="쉼표 [0] 31 2 7 2 3" xfId="2142"/>
    <cellStyle name="쉼표 [0] 31 2 7 2 4" xfId="1442"/>
    <cellStyle name="쉼표 [0] 31 2 8" xfId="394"/>
    <cellStyle name="쉼표 [0] 31 2 8 2" xfId="753"/>
    <cellStyle name="쉼표 [0] 31 2 8 2 2" xfId="2192"/>
    <cellStyle name="쉼표 [0] 31 2 8 2 3" xfId="1492"/>
    <cellStyle name="쉼표 [0] 31 2 8 3" xfId="1848"/>
    <cellStyle name="쉼표 [0] 31 2 8 4" xfId="1148"/>
    <cellStyle name="쉼표 [0] 31 3" xfId="32"/>
    <cellStyle name="쉼표 [0] 31 3 2" xfId="91"/>
    <cellStyle name="쉼표 [0] 31 3 2 2" xfId="463"/>
    <cellStyle name="쉼표 [0] 31 3 2 2 2" xfId="813"/>
    <cellStyle name="쉼표 [0] 31 3 2 2 2 2" xfId="2252"/>
    <cellStyle name="쉼표 [0] 31 3 2 2 2 3" xfId="1552"/>
    <cellStyle name="쉼표 [0] 31 3 2 2 3" xfId="1908"/>
    <cellStyle name="쉼표 [0] 31 3 2 2 4" xfId="1208"/>
    <cellStyle name="쉼표 [0] 31 3 3" xfId="140"/>
    <cellStyle name="쉼표 [0] 31 3 3 2" xfId="512"/>
    <cellStyle name="쉼표 [0] 31 3 3 2 2" xfId="861"/>
    <cellStyle name="쉼표 [0] 31 3 3 2 2 2" xfId="2300"/>
    <cellStyle name="쉼표 [0] 31 3 3 2 2 3" xfId="1600"/>
    <cellStyle name="쉼표 [0] 31 3 3 2 3" xfId="1956"/>
    <cellStyle name="쉼표 [0] 31 3 3 2 4" xfId="1256"/>
    <cellStyle name="쉼표 [0] 31 3 4" xfId="187"/>
    <cellStyle name="쉼표 [0] 31 3 4 2" xfId="559"/>
    <cellStyle name="쉼표 [0] 31 3 4 2 2" xfId="907"/>
    <cellStyle name="쉼표 [0] 31 3 4 2 2 2" xfId="2346"/>
    <cellStyle name="쉼표 [0] 31 3 4 2 2 3" xfId="1646"/>
    <cellStyle name="쉼표 [0] 31 3 4 2 3" xfId="2002"/>
    <cellStyle name="쉼표 [0] 31 3 4 2 4" xfId="1302"/>
    <cellStyle name="쉼표 [0] 31 3 5" xfId="240"/>
    <cellStyle name="쉼표 [0] 31 3 5 2" xfId="612"/>
    <cellStyle name="쉼표 [0] 31 3 5 2 2" xfId="959"/>
    <cellStyle name="쉼표 [0] 31 3 5 2 2 2" xfId="2398"/>
    <cellStyle name="쉼표 [0] 31 3 5 2 2 3" xfId="1698"/>
    <cellStyle name="쉼표 [0] 31 3 5 2 3" xfId="2054"/>
    <cellStyle name="쉼표 [0] 31 3 5 2 4" xfId="1354"/>
    <cellStyle name="쉼표 [0] 31 3 6" xfId="287"/>
    <cellStyle name="쉼표 [0] 31 3 6 2" xfId="659"/>
    <cellStyle name="쉼표 [0] 31 3 6 2 2" xfId="1005"/>
    <cellStyle name="쉼표 [0] 31 3 6 2 2 2" xfId="2444"/>
    <cellStyle name="쉼표 [0] 31 3 6 2 2 3" xfId="1744"/>
    <cellStyle name="쉼표 [0] 31 3 6 2 3" xfId="2100"/>
    <cellStyle name="쉼표 [0] 31 3 6 2 4" xfId="1400"/>
    <cellStyle name="쉼표 [0] 31 3 7" xfId="341"/>
    <cellStyle name="쉼표 [0] 31 3 7 2" xfId="709"/>
    <cellStyle name="쉼표 [0] 31 3 7 2 2" xfId="1054"/>
    <cellStyle name="쉼표 [0] 31 3 7 2 2 2" xfId="2493"/>
    <cellStyle name="쉼표 [0] 31 3 7 2 2 3" xfId="1793"/>
    <cellStyle name="쉼표 [0] 31 3 7 2 3" xfId="2149"/>
    <cellStyle name="쉼표 [0] 31 3 7 2 4" xfId="1449"/>
    <cellStyle name="쉼표 [0] 31 3 8" xfId="404"/>
    <cellStyle name="쉼표 [0] 31 3 8 2" xfId="760"/>
    <cellStyle name="쉼표 [0] 31 3 8 2 2" xfId="2199"/>
    <cellStyle name="쉼표 [0] 31 3 8 2 3" xfId="1499"/>
    <cellStyle name="쉼표 [0] 31 3 8 3" xfId="1855"/>
    <cellStyle name="쉼표 [0] 31 3 8 4" xfId="1155"/>
    <cellStyle name="쉼표 [0] 31 4" xfId="41"/>
    <cellStyle name="쉼표 [0] 31 4 2" xfId="100"/>
    <cellStyle name="쉼표 [0] 31 4 2 2" xfId="472"/>
    <cellStyle name="쉼표 [0] 31 4 2 2 2" xfId="822"/>
    <cellStyle name="쉼표 [0] 31 4 2 2 2 2" xfId="2261"/>
    <cellStyle name="쉼표 [0] 31 4 2 2 2 3" xfId="1561"/>
    <cellStyle name="쉼표 [0] 31 4 2 2 3" xfId="1917"/>
    <cellStyle name="쉼표 [0] 31 4 2 2 4" xfId="1217"/>
    <cellStyle name="쉼표 [0] 31 4 3" xfId="149"/>
    <cellStyle name="쉼표 [0] 31 4 3 2" xfId="521"/>
    <cellStyle name="쉼표 [0] 31 4 3 2 2" xfId="870"/>
    <cellStyle name="쉼표 [0] 31 4 3 2 2 2" xfId="2309"/>
    <cellStyle name="쉼표 [0] 31 4 3 2 2 3" xfId="1609"/>
    <cellStyle name="쉼표 [0] 31 4 3 2 3" xfId="1965"/>
    <cellStyle name="쉼표 [0] 31 4 3 2 4" xfId="1265"/>
    <cellStyle name="쉼표 [0] 31 4 4" xfId="194"/>
    <cellStyle name="쉼표 [0] 31 4 4 2" xfId="566"/>
    <cellStyle name="쉼표 [0] 31 4 4 2 2" xfId="914"/>
    <cellStyle name="쉼표 [0] 31 4 4 2 2 2" xfId="2353"/>
    <cellStyle name="쉼표 [0] 31 4 4 2 2 3" xfId="1653"/>
    <cellStyle name="쉼표 [0] 31 4 4 2 3" xfId="2009"/>
    <cellStyle name="쉼표 [0] 31 4 4 2 4" xfId="1309"/>
    <cellStyle name="쉼표 [0] 31 4 5" xfId="249"/>
    <cellStyle name="쉼표 [0] 31 4 5 2" xfId="621"/>
    <cellStyle name="쉼표 [0] 31 4 5 2 2" xfId="968"/>
    <cellStyle name="쉼표 [0] 31 4 5 2 2 2" xfId="2407"/>
    <cellStyle name="쉼표 [0] 31 4 5 2 2 3" xfId="1707"/>
    <cellStyle name="쉼표 [0] 31 4 5 2 3" xfId="2063"/>
    <cellStyle name="쉼표 [0] 31 4 5 2 4" xfId="1363"/>
    <cellStyle name="쉼표 [0] 31 4 6" xfId="294"/>
    <cellStyle name="쉼표 [0] 31 4 6 2" xfId="666"/>
    <cellStyle name="쉼표 [0] 31 4 6 2 2" xfId="1012"/>
    <cellStyle name="쉼표 [0] 31 4 6 2 2 2" xfId="2451"/>
    <cellStyle name="쉼표 [0] 31 4 6 2 2 3" xfId="1751"/>
    <cellStyle name="쉼표 [0] 31 4 6 2 3" xfId="2107"/>
    <cellStyle name="쉼표 [0] 31 4 6 2 4" xfId="1407"/>
    <cellStyle name="쉼표 [0] 31 4 7" xfId="348"/>
    <cellStyle name="쉼표 [0] 31 4 7 2" xfId="716"/>
    <cellStyle name="쉼표 [0] 31 4 7 2 2" xfId="1061"/>
    <cellStyle name="쉼표 [0] 31 4 7 2 2 2" xfId="2500"/>
    <cellStyle name="쉼표 [0] 31 4 7 2 2 3" xfId="1800"/>
    <cellStyle name="쉼표 [0] 31 4 7 2 3" xfId="2156"/>
    <cellStyle name="쉼표 [0] 31 4 7 2 4" xfId="1456"/>
    <cellStyle name="쉼표 [0] 31 4 8" xfId="413"/>
    <cellStyle name="쉼표 [0] 31 4 8 2" xfId="767"/>
    <cellStyle name="쉼표 [0] 31 4 8 2 2" xfId="2206"/>
    <cellStyle name="쉼표 [0] 31 4 8 2 3" xfId="1506"/>
    <cellStyle name="쉼표 [0] 31 4 8 3" xfId="1862"/>
    <cellStyle name="쉼표 [0] 31 4 8 4" xfId="1162"/>
    <cellStyle name="쉼표 [0] 31 5" xfId="49"/>
    <cellStyle name="쉼표 [0] 31 5 2" xfId="108"/>
    <cellStyle name="쉼표 [0] 31 5 2 2" xfId="480"/>
    <cellStyle name="쉼표 [0] 31 5 2 2 2" xfId="830"/>
    <cellStyle name="쉼표 [0] 31 5 2 2 2 2" xfId="2269"/>
    <cellStyle name="쉼표 [0] 31 5 2 2 2 3" xfId="1569"/>
    <cellStyle name="쉼표 [0] 31 5 2 2 3" xfId="1925"/>
    <cellStyle name="쉼표 [0] 31 5 2 2 4" xfId="1225"/>
    <cellStyle name="쉼표 [0] 31 5 3" xfId="157"/>
    <cellStyle name="쉼표 [0] 31 5 3 2" xfId="529"/>
    <cellStyle name="쉼표 [0] 31 5 3 2 2" xfId="878"/>
    <cellStyle name="쉼표 [0] 31 5 3 2 2 2" xfId="2317"/>
    <cellStyle name="쉼표 [0] 31 5 3 2 2 3" xfId="1617"/>
    <cellStyle name="쉼표 [0] 31 5 3 2 3" xfId="1973"/>
    <cellStyle name="쉼표 [0] 31 5 3 2 4" xfId="1273"/>
    <cellStyle name="쉼표 [0] 31 5 4" xfId="201"/>
    <cellStyle name="쉼표 [0] 31 5 4 2" xfId="573"/>
    <cellStyle name="쉼표 [0] 31 5 4 2 2" xfId="921"/>
    <cellStyle name="쉼표 [0] 31 5 4 2 2 2" xfId="2360"/>
    <cellStyle name="쉼표 [0] 31 5 4 2 2 3" xfId="1660"/>
    <cellStyle name="쉼표 [0] 31 5 4 2 3" xfId="2016"/>
    <cellStyle name="쉼표 [0] 31 5 4 2 4" xfId="1316"/>
    <cellStyle name="쉼표 [0] 31 5 5" xfId="257"/>
    <cellStyle name="쉼표 [0] 31 5 5 2" xfId="629"/>
    <cellStyle name="쉼표 [0] 31 5 5 2 2" xfId="976"/>
    <cellStyle name="쉼표 [0] 31 5 5 2 2 2" xfId="2415"/>
    <cellStyle name="쉼표 [0] 31 5 5 2 2 3" xfId="1715"/>
    <cellStyle name="쉼표 [0] 31 5 5 2 3" xfId="2071"/>
    <cellStyle name="쉼표 [0] 31 5 5 2 4" xfId="1371"/>
    <cellStyle name="쉼표 [0] 31 5 6" xfId="301"/>
    <cellStyle name="쉼표 [0] 31 5 6 2" xfId="673"/>
    <cellStyle name="쉼표 [0] 31 5 6 2 2" xfId="1019"/>
    <cellStyle name="쉼표 [0] 31 5 6 2 2 2" xfId="2458"/>
    <cellStyle name="쉼표 [0] 31 5 6 2 2 3" xfId="1758"/>
    <cellStyle name="쉼표 [0] 31 5 6 2 3" xfId="2114"/>
    <cellStyle name="쉼표 [0] 31 5 6 2 4" xfId="1414"/>
    <cellStyle name="쉼표 [0] 31 5 7" xfId="355"/>
    <cellStyle name="쉼표 [0] 31 5 7 2" xfId="723"/>
    <cellStyle name="쉼표 [0] 31 5 7 2 2" xfId="1068"/>
    <cellStyle name="쉼표 [0] 31 5 7 2 2 2" xfId="2507"/>
    <cellStyle name="쉼표 [0] 31 5 7 2 2 3" xfId="1807"/>
    <cellStyle name="쉼표 [0] 31 5 7 2 3" xfId="2163"/>
    <cellStyle name="쉼표 [0] 31 5 7 2 4" xfId="1463"/>
    <cellStyle name="쉼표 [0] 31 5 8" xfId="421"/>
    <cellStyle name="쉼표 [0] 31 5 8 2" xfId="774"/>
    <cellStyle name="쉼표 [0] 31 5 8 2 2" xfId="2213"/>
    <cellStyle name="쉼표 [0] 31 5 8 2 3" xfId="1513"/>
    <cellStyle name="쉼표 [0] 31 5 8 3" xfId="1869"/>
    <cellStyle name="쉼표 [0] 31 5 8 4" xfId="1169"/>
    <cellStyle name="쉼표 [0] 31 6" xfId="57"/>
    <cellStyle name="쉼표 [0] 31 6 2" xfId="116"/>
    <cellStyle name="쉼표 [0] 31 6 2 2" xfId="488"/>
    <cellStyle name="쉼표 [0] 31 6 2 2 2" xfId="837"/>
    <cellStyle name="쉼표 [0] 31 6 2 2 2 2" xfId="2276"/>
    <cellStyle name="쉼표 [0] 31 6 2 2 2 3" xfId="1576"/>
    <cellStyle name="쉼표 [0] 31 6 2 2 3" xfId="1932"/>
    <cellStyle name="쉼표 [0] 31 6 2 2 4" xfId="1232"/>
    <cellStyle name="쉼표 [0] 31 6 3" xfId="165"/>
    <cellStyle name="쉼표 [0] 31 6 3 2" xfId="537"/>
    <cellStyle name="쉼표 [0] 31 6 3 2 2" xfId="885"/>
    <cellStyle name="쉼표 [0] 31 6 3 2 2 2" xfId="2324"/>
    <cellStyle name="쉼표 [0] 31 6 3 2 2 3" xfId="1624"/>
    <cellStyle name="쉼표 [0] 31 6 3 2 3" xfId="1980"/>
    <cellStyle name="쉼표 [0] 31 6 3 2 4" xfId="1280"/>
    <cellStyle name="쉼표 [0] 31 6 4" xfId="208"/>
    <cellStyle name="쉼표 [0] 31 6 4 2" xfId="580"/>
    <cellStyle name="쉼표 [0] 31 6 4 2 2" xfId="928"/>
    <cellStyle name="쉼표 [0] 31 6 4 2 2 2" xfId="2367"/>
    <cellStyle name="쉼표 [0] 31 6 4 2 2 3" xfId="1667"/>
    <cellStyle name="쉼표 [0] 31 6 4 2 3" xfId="2023"/>
    <cellStyle name="쉼표 [0] 31 6 4 2 4" xfId="1323"/>
    <cellStyle name="쉼표 [0] 31 6 5" xfId="265"/>
    <cellStyle name="쉼표 [0] 31 6 5 2" xfId="637"/>
    <cellStyle name="쉼표 [0] 31 6 5 2 2" xfId="983"/>
    <cellStyle name="쉼표 [0] 31 6 5 2 2 2" xfId="2422"/>
    <cellStyle name="쉼표 [0] 31 6 5 2 2 3" xfId="1722"/>
    <cellStyle name="쉼표 [0] 31 6 5 2 3" xfId="2078"/>
    <cellStyle name="쉼표 [0] 31 6 5 2 4" xfId="1378"/>
    <cellStyle name="쉼표 [0] 31 6 6" xfId="308"/>
    <cellStyle name="쉼표 [0] 31 6 6 2" xfId="680"/>
    <cellStyle name="쉼표 [0] 31 6 6 2 2" xfId="1026"/>
    <cellStyle name="쉼표 [0] 31 6 6 2 2 2" xfId="2465"/>
    <cellStyle name="쉼표 [0] 31 6 6 2 2 3" xfId="1765"/>
    <cellStyle name="쉼표 [0] 31 6 6 2 3" xfId="2121"/>
    <cellStyle name="쉼표 [0] 31 6 6 2 4" xfId="1421"/>
    <cellStyle name="쉼표 [0] 31 6 7" xfId="362"/>
    <cellStyle name="쉼표 [0] 31 6 7 2" xfId="730"/>
    <cellStyle name="쉼표 [0] 31 6 7 2 2" xfId="1075"/>
    <cellStyle name="쉼표 [0] 31 6 7 2 2 2" xfId="2514"/>
    <cellStyle name="쉼표 [0] 31 6 7 2 2 3" xfId="1814"/>
    <cellStyle name="쉼표 [0] 31 6 7 2 3" xfId="2170"/>
    <cellStyle name="쉼표 [0] 31 6 7 2 4" xfId="1470"/>
    <cellStyle name="쉼표 [0] 31 6 8" xfId="429"/>
    <cellStyle name="쉼표 [0] 31 6 8 2" xfId="781"/>
    <cellStyle name="쉼표 [0] 31 6 8 2 2" xfId="2220"/>
    <cellStyle name="쉼표 [0] 31 6 8 2 3" xfId="1520"/>
    <cellStyle name="쉼표 [0] 31 6 8 3" xfId="1876"/>
    <cellStyle name="쉼표 [0] 31 6 8 4" xfId="1176"/>
    <cellStyle name="쉼표 [0] 31 7" xfId="65"/>
    <cellStyle name="쉼표 [0] 31 7 2" xfId="123"/>
    <cellStyle name="쉼표 [0] 31 7 2 2" xfId="495"/>
    <cellStyle name="쉼표 [0] 31 7 2 2 2" xfId="844"/>
    <cellStyle name="쉼표 [0] 31 7 2 2 2 2" xfId="2283"/>
    <cellStyle name="쉼표 [0] 31 7 2 2 2 3" xfId="1583"/>
    <cellStyle name="쉼표 [0] 31 7 2 2 3" xfId="1939"/>
    <cellStyle name="쉼표 [0] 31 7 2 2 4" xfId="1239"/>
    <cellStyle name="쉼표 [0] 31 7 3" xfId="172"/>
    <cellStyle name="쉼표 [0] 31 7 3 2" xfId="544"/>
    <cellStyle name="쉼표 [0] 31 7 3 2 2" xfId="892"/>
    <cellStyle name="쉼표 [0] 31 7 3 2 2 2" xfId="2331"/>
    <cellStyle name="쉼표 [0] 31 7 3 2 2 3" xfId="1631"/>
    <cellStyle name="쉼표 [0] 31 7 3 2 3" xfId="1987"/>
    <cellStyle name="쉼표 [0] 31 7 3 2 4" xfId="1287"/>
    <cellStyle name="쉼표 [0] 31 7 4" xfId="215"/>
    <cellStyle name="쉼표 [0] 31 7 4 2" xfId="587"/>
    <cellStyle name="쉼표 [0] 31 7 4 2 2" xfId="935"/>
    <cellStyle name="쉼표 [0] 31 7 4 2 2 2" xfId="2374"/>
    <cellStyle name="쉼표 [0] 31 7 4 2 2 3" xfId="1674"/>
    <cellStyle name="쉼표 [0] 31 7 4 2 3" xfId="2030"/>
    <cellStyle name="쉼표 [0] 31 7 4 2 4" xfId="1330"/>
    <cellStyle name="쉼표 [0] 31 7 5" xfId="272"/>
    <cellStyle name="쉼표 [0] 31 7 5 2" xfId="644"/>
    <cellStyle name="쉼표 [0] 31 7 5 2 2" xfId="990"/>
    <cellStyle name="쉼표 [0] 31 7 5 2 2 2" xfId="2429"/>
    <cellStyle name="쉼표 [0] 31 7 5 2 2 3" xfId="1729"/>
    <cellStyle name="쉼표 [0] 31 7 5 2 3" xfId="2085"/>
    <cellStyle name="쉼표 [0] 31 7 5 2 4" xfId="1385"/>
    <cellStyle name="쉼표 [0] 31 7 6" xfId="315"/>
    <cellStyle name="쉼표 [0] 31 7 6 2" xfId="687"/>
    <cellStyle name="쉼표 [0] 31 7 6 2 2" xfId="1033"/>
    <cellStyle name="쉼표 [0] 31 7 6 2 2 2" xfId="2472"/>
    <cellStyle name="쉼표 [0] 31 7 6 2 2 3" xfId="1772"/>
    <cellStyle name="쉼표 [0] 31 7 6 2 3" xfId="2128"/>
    <cellStyle name="쉼표 [0] 31 7 6 2 4" xfId="1428"/>
    <cellStyle name="쉼표 [0] 31 7 7" xfId="369"/>
    <cellStyle name="쉼표 [0] 31 7 7 2" xfId="737"/>
    <cellStyle name="쉼표 [0] 31 7 7 2 2" xfId="1082"/>
    <cellStyle name="쉼표 [0] 31 7 7 2 2 2" xfId="2521"/>
    <cellStyle name="쉼표 [0] 31 7 7 2 2 3" xfId="1821"/>
    <cellStyle name="쉼표 [0] 31 7 7 2 3" xfId="2177"/>
    <cellStyle name="쉼표 [0] 31 7 7 2 4" xfId="1477"/>
    <cellStyle name="쉼표 [0] 31 7 8" xfId="437"/>
    <cellStyle name="쉼표 [0] 31 7 8 2" xfId="788"/>
    <cellStyle name="쉼표 [0] 31 7 8 2 2" xfId="2227"/>
    <cellStyle name="쉼표 [0] 31 7 8 2 3" xfId="1527"/>
    <cellStyle name="쉼표 [0] 31 7 8 3" xfId="1883"/>
    <cellStyle name="쉼표 [0] 31 7 8 4" xfId="1183"/>
    <cellStyle name="쉼표 [0] 31 8" xfId="74"/>
    <cellStyle name="쉼표 [0] 31 8 2" xfId="446"/>
    <cellStyle name="쉼표 [0] 31 8 2 2" xfId="796"/>
    <cellStyle name="쉼표 [0] 31 8 2 2 2" xfId="2235"/>
    <cellStyle name="쉼표 [0] 31 8 2 2 3" xfId="1535"/>
    <cellStyle name="쉼표 [0] 31 8 2 3" xfId="1891"/>
    <cellStyle name="쉼표 [0] 31 8 2 4" xfId="1191"/>
    <cellStyle name="쉼표 [0] 31 9" xfId="88"/>
    <cellStyle name="쉼표 [0] 31 9 2" xfId="460"/>
    <cellStyle name="쉼표 [0] 31 9 2 2" xfId="810"/>
    <cellStyle name="쉼표 [0] 31 9 2 2 2" xfId="2249"/>
    <cellStyle name="쉼표 [0] 31 9 2 2 3" xfId="1549"/>
    <cellStyle name="쉼표 [0] 31 9 2 3" xfId="1905"/>
    <cellStyle name="쉼표 [0] 31 9 2 4" xfId="1205"/>
    <cellStyle name="쉼표 [0] 39" xfId="15"/>
    <cellStyle name="쉼표 [0] 39 10" xfId="129"/>
    <cellStyle name="쉼표 [0] 39 10 2" xfId="501"/>
    <cellStyle name="쉼표 [0] 39 10 2 2" xfId="850"/>
    <cellStyle name="쉼표 [0] 39 10 2 2 2" xfId="2289"/>
    <cellStyle name="쉼표 [0] 39 10 2 2 3" xfId="1589"/>
    <cellStyle name="쉼표 [0] 39 10 2 3" xfId="1945"/>
    <cellStyle name="쉼표 [0] 39 10 2 4" xfId="1245"/>
    <cellStyle name="쉼표 [0] 39 11" xfId="225"/>
    <cellStyle name="쉼표 [0] 39 11 2" xfId="597"/>
    <cellStyle name="쉼표 [0] 39 11 2 2" xfId="944"/>
    <cellStyle name="쉼표 [0] 39 11 2 2 2" xfId="2383"/>
    <cellStyle name="쉼표 [0] 39 11 2 2 3" xfId="1683"/>
    <cellStyle name="쉼표 [0] 39 11 2 3" xfId="2039"/>
    <cellStyle name="쉼표 [0] 39 11 2 4" xfId="1339"/>
    <cellStyle name="쉼표 [0] 39 12" xfId="229"/>
    <cellStyle name="쉼표 [0] 39 12 2" xfId="601"/>
    <cellStyle name="쉼표 [0] 39 12 2 2" xfId="948"/>
    <cellStyle name="쉼표 [0] 39 12 2 2 2" xfId="2387"/>
    <cellStyle name="쉼표 [0] 39 12 2 2 3" xfId="1687"/>
    <cellStyle name="쉼표 [0] 39 12 2 3" xfId="2043"/>
    <cellStyle name="쉼표 [0] 39 12 2 4" xfId="1343"/>
    <cellStyle name="쉼표 [0] 39 13" xfId="328"/>
    <cellStyle name="쉼표 [0] 39 13 2" xfId="696"/>
    <cellStyle name="쉼표 [0] 39 13 2 2" xfId="1041"/>
    <cellStyle name="쉼표 [0] 39 13 2 2 2" xfId="2480"/>
    <cellStyle name="쉼표 [0] 39 13 2 2 3" xfId="1780"/>
    <cellStyle name="쉼표 [0] 39 13 2 3" xfId="2136"/>
    <cellStyle name="쉼표 [0] 39 13 2 4" xfId="1436"/>
    <cellStyle name="쉼표 [0] 39 14" xfId="387"/>
    <cellStyle name="쉼표 [0] 39 14 2" xfId="747"/>
    <cellStyle name="쉼표 [0] 39 14 2 2" xfId="2186"/>
    <cellStyle name="쉼표 [0] 39 14 2 3" xfId="1486"/>
    <cellStyle name="쉼표 [0] 39 14 3" xfId="1842"/>
    <cellStyle name="쉼표 [0] 39 14 4" xfId="1142"/>
    <cellStyle name="쉼표 [0] 39 2" xfId="23"/>
    <cellStyle name="쉼표 [0] 39 2 2" xfId="83"/>
    <cellStyle name="쉼표 [0] 39 2 2 2" xfId="455"/>
    <cellStyle name="쉼표 [0] 39 2 2 2 2" xfId="805"/>
    <cellStyle name="쉼표 [0] 39 2 2 2 2 2" xfId="2244"/>
    <cellStyle name="쉼표 [0] 39 2 2 2 2 3" xfId="1544"/>
    <cellStyle name="쉼표 [0] 39 2 2 2 3" xfId="1900"/>
    <cellStyle name="쉼표 [0] 39 2 2 2 4" xfId="1200"/>
    <cellStyle name="쉼표 [0] 39 2 3" xfId="133"/>
    <cellStyle name="쉼표 [0] 39 2 3 2" xfId="505"/>
    <cellStyle name="쉼표 [0] 39 2 3 2 2" xfId="854"/>
    <cellStyle name="쉼표 [0] 39 2 3 2 2 2" xfId="2293"/>
    <cellStyle name="쉼표 [0] 39 2 3 2 2 3" xfId="1593"/>
    <cellStyle name="쉼표 [0] 39 2 3 2 3" xfId="1949"/>
    <cellStyle name="쉼표 [0] 39 2 3 2 4" xfId="1249"/>
    <cellStyle name="쉼표 [0] 39 2 4" xfId="181"/>
    <cellStyle name="쉼표 [0] 39 2 4 2" xfId="553"/>
    <cellStyle name="쉼표 [0] 39 2 4 2 2" xfId="901"/>
    <cellStyle name="쉼표 [0] 39 2 4 2 2 2" xfId="2340"/>
    <cellStyle name="쉼표 [0] 39 2 4 2 2 3" xfId="1640"/>
    <cellStyle name="쉼표 [0] 39 2 4 2 3" xfId="1996"/>
    <cellStyle name="쉼표 [0] 39 2 4 2 4" xfId="1296"/>
    <cellStyle name="쉼표 [0] 39 2 5" xfId="233"/>
    <cellStyle name="쉼표 [0] 39 2 5 2" xfId="605"/>
    <cellStyle name="쉼표 [0] 39 2 5 2 2" xfId="952"/>
    <cellStyle name="쉼표 [0] 39 2 5 2 2 2" xfId="2391"/>
    <cellStyle name="쉼표 [0] 39 2 5 2 2 3" xfId="1691"/>
    <cellStyle name="쉼표 [0] 39 2 5 2 3" xfId="2047"/>
    <cellStyle name="쉼표 [0] 39 2 5 2 4" xfId="1347"/>
    <cellStyle name="쉼표 [0] 39 2 6" xfId="281"/>
    <cellStyle name="쉼표 [0] 39 2 6 2" xfId="653"/>
    <cellStyle name="쉼표 [0] 39 2 6 2 2" xfId="999"/>
    <cellStyle name="쉼표 [0] 39 2 6 2 2 2" xfId="2438"/>
    <cellStyle name="쉼표 [0] 39 2 6 2 2 3" xfId="1738"/>
    <cellStyle name="쉼표 [0] 39 2 6 2 3" xfId="2094"/>
    <cellStyle name="쉼표 [0] 39 2 6 2 4" xfId="1394"/>
    <cellStyle name="쉼표 [0] 39 2 7" xfId="335"/>
    <cellStyle name="쉼표 [0] 39 2 7 2" xfId="703"/>
    <cellStyle name="쉼표 [0] 39 2 7 2 2" xfId="1048"/>
    <cellStyle name="쉼표 [0] 39 2 7 2 2 2" xfId="2487"/>
    <cellStyle name="쉼표 [0] 39 2 7 2 2 3" xfId="1787"/>
    <cellStyle name="쉼표 [0] 39 2 7 2 3" xfId="2143"/>
    <cellStyle name="쉼표 [0] 39 2 7 2 4" xfId="1443"/>
    <cellStyle name="쉼표 [0] 39 2 8" xfId="395"/>
    <cellStyle name="쉼표 [0] 39 2 8 2" xfId="754"/>
    <cellStyle name="쉼표 [0] 39 2 8 2 2" xfId="2193"/>
    <cellStyle name="쉼표 [0] 39 2 8 2 3" xfId="1493"/>
    <cellStyle name="쉼표 [0] 39 2 8 3" xfId="1849"/>
    <cellStyle name="쉼표 [0] 39 2 8 4" xfId="1149"/>
    <cellStyle name="쉼표 [0] 39 3" xfId="33"/>
    <cellStyle name="쉼표 [0] 39 3 2" xfId="92"/>
    <cellStyle name="쉼표 [0] 39 3 2 2" xfId="464"/>
    <cellStyle name="쉼표 [0] 39 3 2 2 2" xfId="814"/>
    <cellStyle name="쉼표 [0] 39 3 2 2 2 2" xfId="2253"/>
    <cellStyle name="쉼표 [0] 39 3 2 2 2 3" xfId="1553"/>
    <cellStyle name="쉼표 [0] 39 3 2 2 3" xfId="1909"/>
    <cellStyle name="쉼표 [0] 39 3 2 2 4" xfId="1209"/>
    <cellStyle name="쉼표 [0] 39 3 3" xfId="141"/>
    <cellStyle name="쉼표 [0] 39 3 3 2" xfId="513"/>
    <cellStyle name="쉼표 [0] 39 3 3 2 2" xfId="862"/>
    <cellStyle name="쉼표 [0] 39 3 3 2 2 2" xfId="2301"/>
    <cellStyle name="쉼표 [0] 39 3 3 2 2 3" xfId="1601"/>
    <cellStyle name="쉼표 [0] 39 3 3 2 3" xfId="1957"/>
    <cellStyle name="쉼표 [0] 39 3 3 2 4" xfId="1257"/>
    <cellStyle name="쉼표 [0] 39 3 4" xfId="188"/>
    <cellStyle name="쉼표 [0] 39 3 4 2" xfId="560"/>
    <cellStyle name="쉼표 [0] 39 3 4 2 2" xfId="908"/>
    <cellStyle name="쉼표 [0] 39 3 4 2 2 2" xfId="2347"/>
    <cellStyle name="쉼표 [0] 39 3 4 2 2 3" xfId="1647"/>
    <cellStyle name="쉼표 [0] 39 3 4 2 3" xfId="2003"/>
    <cellStyle name="쉼표 [0] 39 3 4 2 4" xfId="1303"/>
    <cellStyle name="쉼표 [0] 39 3 5" xfId="241"/>
    <cellStyle name="쉼표 [0] 39 3 5 2" xfId="613"/>
    <cellStyle name="쉼표 [0] 39 3 5 2 2" xfId="960"/>
    <cellStyle name="쉼표 [0] 39 3 5 2 2 2" xfId="2399"/>
    <cellStyle name="쉼표 [0] 39 3 5 2 2 3" xfId="1699"/>
    <cellStyle name="쉼표 [0] 39 3 5 2 3" xfId="2055"/>
    <cellStyle name="쉼표 [0] 39 3 5 2 4" xfId="1355"/>
    <cellStyle name="쉼표 [0] 39 3 6" xfId="288"/>
    <cellStyle name="쉼표 [0] 39 3 6 2" xfId="660"/>
    <cellStyle name="쉼표 [0] 39 3 6 2 2" xfId="1006"/>
    <cellStyle name="쉼표 [0] 39 3 6 2 2 2" xfId="2445"/>
    <cellStyle name="쉼표 [0] 39 3 6 2 2 3" xfId="1745"/>
    <cellStyle name="쉼표 [0] 39 3 6 2 3" xfId="2101"/>
    <cellStyle name="쉼표 [0] 39 3 6 2 4" xfId="1401"/>
    <cellStyle name="쉼표 [0] 39 3 7" xfId="342"/>
    <cellStyle name="쉼표 [0] 39 3 7 2" xfId="710"/>
    <cellStyle name="쉼표 [0] 39 3 7 2 2" xfId="1055"/>
    <cellStyle name="쉼표 [0] 39 3 7 2 2 2" xfId="2494"/>
    <cellStyle name="쉼표 [0] 39 3 7 2 2 3" xfId="1794"/>
    <cellStyle name="쉼표 [0] 39 3 7 2 3" xfId="2150"/>
    <cellStyle name="쉼표 [0] 39 3 7 2 4" xfId="1450"/>
    <cellStyle name="쉼표 [0] 39 3 8" xfId="405"/>
    <cellStyle name="쉼표 [0] 39 3 8 2" xfId="761"/>
    <cellStyle name="쉼표 [0] 39 3 8 2 2" xfId="2200"/>
    <cellStyle name="쉼표 [0] 39 3 8 2 3" xfId="1500"/>
    <cellStyle name="쉼표 [0] 39 3 8 3" xfId="1856"/>
    <cellStyle name="쉼표 [0] 39 3 8 4" xfId="1156"/>
    <cellStyle name="쉼표 [0] 39 4" xfId="42"/>
    <cellStyle name="쉼표 [0] 39 4 2" xfId="101"/>
    <cellStyle name="쉼표 [0] 39 4 2 2" xfId="473"/>
    <cellStyle name="쉼표 [0] 39 4 2 2 2" xfId="823"/>
    <cellStyle name="쉼표 [0] 39 4 2 2 2 2" xfId="2262"/>
    <cellStyle name="쉼표 [0] 39 4 2 2 2 3" xfId="1562"/>
    <cellStyle name="쉼표 [0] 39 4 2 2 3" xfId="1918"/>
    <cellStyle name="쉼표 [0] 39 4 2 2 4" xfId="1218"/>
    <cellStyle name="쉼표 [0] 39 4 3" xfId="150"/>
    <cellStyle name="쉼표 [0] 39 4 3 2" xfId="522"/>
    <cellStyle name="쉼표 [0] 39 4 3 2 2" xfId="871"/>
    <cellStyle name="쉼표 [0] 39 4 3 2 2 2" xfId="2310"/>
    <cellStyle name="쉼표 [0] 39 4 3 2 2 3" xfId="1610"/>
    <cellStyle name="쉼표 [0] 39 4 3 2 3" xfId="1966"/>
    <cellStyle name="쉼표 [0] 39 4 3 2 4" xfId="1266"/>
    <cellStyle name="쉼표 [0] 39 4 4" xfId="195"/>
    <cellStyle name="쉼표 [0] 39 4 4 2" xfId="567"/>
    <cellStyle name="쉼표 [0] 39 4 4 2 2" xfId="915"/>
    <cellStyle name="쉼표 [0] 39 4 4 2 2 2" xfId="2354"/>
    <cellStyle name="쉼표 [0] 39 4 4 2 2 3" xfId="1654"/>
    <cellStyle name="쉼표 [0] 39 4 4 2 3" xfId="2010"/>
    <cellStyle name="쉼표 [0] 39 4 4 2 4" xfId="1310"/>
    <cellStyle name="쉼표 [0] 39 4 5" xfId="250"/>
    <cellStyle name="쉼표 [0] 39 4 5 2" xfId="622"/>
    <cellStyle name="쉼표 [0] 39 4 5 2 2" xfId="969"/>
    <cellStyle name="쉼표 [0] 39 4 5 2 2 2" xfId="2408"/>
    <cellStyle name="쉼표 [0] 39 4 5 2 2 3" xfId="1708"/>
    <cellStyle name="쉼표 [0] 39 4 5 2 3" xfId="2064"/>
    <cellStyle name="쉼표 [0] 39 4 5 2 4" xfId="1364"/>
    <cellStyle name="쉼표 [0] 39 4 6" xfId="295"/>
    <cellStyle name="쉼표 [0] 39 4 6 2" xfId="667"/>
    <cellStyle name="쉼표 [0] 39 4 6 2 2" xfId="1013"/>
    <cellStyle name="쉼표 [0] 39 4 6 2 2 2" xfId="2452"/>
    <cellStyle name="쉼표 [0] 39 4 6 2 2 3" xfId="1752"/>
    <cellStyle name="쉼표 [0] 39 4 6 2 3" xfId="2108"/>
    <cellStyle name="쉼표 [0] 39 4 6 2 4" xfId="1408"/>
    <cellStyle name="쉼표 [0] 39 4 7" xfId="349"/>
    <cellStyle name="쉼표 [0] 39 4 7 2" xfId="717"/>
    <cellStyle name="쉼표 [0] 39 4 7 2 2" xfId="1062"/>
    <cellStyle name="쉼표 [0] 39 4 7 2 2 2" xfId="2501"/>
    <cellStyle name="쉼표 [0] 39 4 7 2 2 3" xfId="1801"/>
    <cellStyle name="쉼표 [0] 39 4 7 2 3" xfId="2157"/>
    <cellStyle name="쉼표 [0] 39 4 7 2 4" xfId="1457"/>
    <cellStyle name="쉼표 [0] 39 4 8" xfId="414"/>
    <cellStyle name="쉼표 [0] 39 4 8 2" xfId="768"/>
    <cellStyle name="쉼표 [0] 39 4 8 2 2" xfId="2207"/>
    <cellStyle name="쉼표 [0] 39 4 8 2 3" xfId="1507"/>
    <cellStyle name="쉼표 [0] 39 4 8 3" xfId="1863"/>
    <cellStyle name="쉼표 [0] 39 4 8 4" xfId="1163"/>
    <cellStyle name="쉼표 [0] 39 5" xfId="50"/>
    <cellStyle name="쉼표 [0] 39 5 2" xfId="109"/>
    <cellStyle name="쉼표 [0] 39 5 2 2" xfId="481"/>
    <cellStyle name="쉼표 [0] 39 5 2 2 2" xfId="831"/>
    <cellStyle name="쉼표 [0] 39 5 2 2 2 2" xfId="2270"/>
    <cellStyle name="쉼표 [0] 39 5 2 2 2 3" xfId="1570"/>
    <cellStyle name="쉼표 [0] 39 5 2 2 3" xfId="1926"/>
    <cellStyle name="쉼표 [0] 39 5 2 2 4" xfId="1226"/>
    <cellStyle name="쉼표 [0] 39 5 3" xfId="158"/>
    <cellStyle name="쉼표 [0] 39 5 3 2" xfId="530"/>
    <cellStyle name="쉼표 [0] 39 5 3 2 2" xfId="879"/>
    <cellStyle name="쉼표 [0] 39 5 3 2 2 2" xfId="2318"/>
    <cellStyle name="쉼표 [0] 39 5 3 2 2 3" xfId="1618"/>
    <cellStyle name="쉼표 [0] 39 5 3 2 3" xfId="1974"/>
    <cellStyle name="쉼표 [0] 39 5 3 2 4" xfId="1274"/>
    <cellStyle name="쉼표 [0] 39 5 4" xfId="202"/>
    <cellStyle name="쉼표 [0] 39 5 4 2" xfId="574"/>
    <cellStyle name="쉼표 [0] 39 5 4 2 2" xfId="922"/>
    <cellStyle name="쉼표 [0] 39 5 4 2 2 2" xfId="2361"/>
    <cellStyle name="쉼표 [0] 39 5 4 2 2 3" xfId="1661"/>
    <cellStyle name="쉼표 [0] 39 5 4 2 3" xfId="2017"/>
    <cellStyle name="쉼표 [0] 39 5 4 2 4" xfId="1317"/>
    <cellStyle name="쉼표 [0] 39 5 5" xfId="258"/>
    <cellStyle name="쉼표 [0] 39 5 5 2" xfId="630"/>
    <cellStyle name="쉼표 [0] 39 5 5 2 2" xfId="977"/>
    <cellStyle name="쉼표 [0] 39 5 5 2 2 2" xfId="2416"/>
    <cellStyle name="쉼표 [0] 39 5 5 2 2 3" xfId="1716"/>
    <cellStyle name="쉼표 [0] 39 5 5 2 3" xfId="2072"/>
    <cellStyle name="쉼표 [0] 39 5 5 2 4" xfId="1372"/>
    <cellStyle name="쉼표 [0] 39 5 6" xfId="302"/>
    <cellStyle name="쉼표 [0] 39 5 6 2" xfId="674"/>
    <cellStyle name="쉼표 [0] 39 5 6 2 2" xfId="1020"/>
    <cellStyle name="쉼표 [0] 39 5 6 2 2 2" xfId="2459"/>
    <cellStyle name="쉼표 [0] 39 5 6 2 2 3" xfId="1759"/>
    <cellStyle name="쉼표 [0] 39 5 6 2 3" xfId="2115"/>
    <cellStyle name="쉼표 [0] 39 5 6 2 4" xfId="1415"/>
    <cellStyle name="쉼표 [0] 39 5 7" xfId="356"/>
    <cellStyle name="쉼표 [0] 39 5 7 2" xfId="724"/>
    <cellStyle name="쉼표 [0] 39 5 7 2 2" xfId="1069"/>
    <cellStyle name="쉼표 [0] 39 5 7 2 2 2" xfId="2508"/>
    <cellStyle name="쉼표 [0] 39 5 7 2 2 3" xfId="1808"/>
    <cellStyle name="쉼표 [0] 39 5 7 2 3" xfId="2164"/>
    <cellStyle name="쉼표 [0] 39 5 7 2 4" xfId="1464"/>
    <cellStyle name="쉼표 [0] 39 5 8" xfId="422"/>
    <cellStyle name="쉼표 [0] 39 5 8 2" xfId="775"/>
    <cellStyle name="쉼표 [0] 39 5 8 2 2" xfId="2214"/>
    <cellStyle name="쉼표 [0] 39 5 8 2 3" xfId="1514"/>
    <cellStyle name="쉼표 [0] 39 5 8 3" xfId="1870"/>
    <cellStyle name="쉼표 [0] 39 5 8 4" xfId="1170"/>
    <cellStyle name="쉼표 [0] 39 6" xfId="58"/>
    <cellStyle name="쉼표 [0] 39 6 2" xfId="117"/>
    <cellStyle name="쉼표 [0] 39 6 2 2" xfId="489"/>
    <cellStyle name="쉼표 [0] 39 6 2 2 2" xfId="838"/>
    <cellStyle name="쉼표 [0] 39 6 2 2 2 2" xfId="2277"/>
    <cellStyle name="쉼표 [0] 39 6 2 2 2 3" xfId="1577"/>
    <cellStyle name="쉼표 [0] 39 6 2 2 3" xfId="1933"/>
    <cellStyle name="쉼표 [0] 39 6 2 2 4" xfId="1233"/>
    <cellStyle name="쉼표 [0] 39 6 3" xfId="166"/>
    <cellStyle name="쉼표 [0] 39 6 3 2" xfId="538"/>
    <cellStyle name="쉼표 [0] 39 6 3 2 2" xfId="886"/>
    <cellStyle name="쉼표 [0] 39 6 3 2 2 2" xfId="2325"/>
    <cellStyle name="쉼표 [0] 39 6 3 2 2 3" xfId="1625"/>
    <cellStyle name="쉼표 [0] 39 6 3 2 3" xfId="1981"/>
    <cellStyle name="쉼표 [0] 39 6 3 2 4" xfId="1281"/>
    <cellStyle name="쉼표 [0] 39 6 4" xfId="209"/>
    <cellStyle name="쉼표 [0] 39 6 4 2" xfId="581"/>
    <cellStyle name="쉼표 [0] 39 6 4 2 2" xfId="929"/>
    <cellStyle name="쉼표 [0] 39 6 4 2 2 2" xfId="2368"/>
    <cellStyle name="쉼표 [0] 39 6 4 2 2 3" xfId="1668"/>
    <cellStyle name="쉼표 [0] 39 6 4 2 3" xfId="2024"/>
    <cellStyle name="쉼표 [0] 39 6 4 2 4" xfId="1324"/>
    <cellStyle name="쉼표 [0] 39 6 5" xfId="266"/>
    <cellStyle name="쉼표 [0] 39 6 5 2" xfId="638"/>
    <cellStyle name="쉼표 [0] 39 6 5 2 2" xfId="984"/>
    <cellStyle name="쉼표 [0] 39 6 5 2 2 2" xfId="2423"/>
    <cellStyle name="쉼표 [0] 39 6 5 2 2 3" xfId="1723"/>
    <cellStyle name="쉼표 [0] 39 6 5 2 3" xfId="2079"/>
    <cellStyle name="쉼표 [0] 39 6 5 2 4" xfId="1379"/>
    <cellStyle name="쉼표 [0] 39 6 6" xfId="309"/>
    <cellStyle name="쉼표 [0] 39 6 6 2" xfId="681"/>
    <cellStyle name="쉼표 [0] 39 6 6 2 2" xfId="1027"/>
    <cellStyle name="쉼표 [0] 39 6 6 2 2 2" xfId="2466"/>
    <cellStyle name="쉼표 [0] 39 6 6 2 2 3" xfId="1766"/>
    <cellStyle name="쉼표 [0] 39 6 6 2 3" xfId="2122"/>
    <cellStyle name="쉼표 [0] 39 6 6 2 4" xfId="1422"/>
    <cellStyle name="쉼표 [0] 39 6 7" xfId="363"/>
    <cellStyle name="쉼표 [0] 39 6 7 2" xfId="731"/>
    <cellStyle name="쉼표 [0] 39 6 7 2 2" xfId="1076"/>
    <cellStyle name="쉼표 [0] 39 6 7 2 2 2" xfId="2515"/>
    <cellStyle name="쉼표 [0] 39 6 7 2 2 3" xfId="1815"/>
    <cellStyle name="쉼표 [0] 39 6 7 2 3" xfId="2171"/>
    <cellStyle name="쉼표 [0] 39 6 7 2 4" xfId="1471"/>
    <cellStyle name="쉼표 [0] 39 6 8" xfId="430"/>
    <cellStyle name="쉼표 [0] 39 6 8 2" xfId="782"/>
    <cellStyle name="쉼표 [0] 39 6 8 2 2" xfId="2221"/>
    <cellStyle name="쉼표 [0] 39 6 8 2 3" xfId="1521"/>
    <cellStyle name="쉼표 [0] 39 6 8 3" xfId="1877"/>
    <cellStyle name="쉼표 [0] 39 6 8 4" xfId="1177"/>
    <cellStyle name="쉼표 [0] 39 7" xfId="66"/>
    <cellStyle name="쉼표 [0] 39 7 2" xfId="124"/>
    <cellStyle name="쉼표 [0] 39 7 2 2" xfId="496"/>
    <cellStyle name="쉼표 [0] 39 7 2 2 2" xfId="845"/>
    <cellStyle name="쉼표 [0] 39 7 2 2 2 2" xfId="2284"/>
    <cellStyle name="쉼표 [0] 39 7 2 2 2 3" xfId="1584"/>
    <cellStyle name="쉼표 [0] 39 7 2 2 3" xfId="1940"/>
    <cellStyle name="쉼표 [0] 39 7 2 2 4" xfId="1240"/>
    <cellStyle name="쉼표 [0] 39 7 3" xfId="173"/>
    <cellStyle name="쉼표 [0] 39 7 3 2" xfId="545"/>
    <cellStyle name="쉼표 [0] 39 7 3 2 2" xfId="893"/>
    <cellStyle name="쉼표 [0] 39 7 3 2 2 2" xfId="2332"/>
    <cellStyle name="쉼표 [0] 39 7 3 2 2 3" xfId="1632"/>
    <cellStyle name="쉼표 [0] 39 7 3 2 3" xfId="1988"/>
    <cellStyle name="쉼표 [0] 39 7 3 2 4" xfId="1288"/>
    <cellStyle name="쉼표 [0] 39 7 4" xfId="216"/>
    <cellStyle name="쉼표 [0] 39 7 4 2" xfId="588"/>
    <cellStyle name="쉼표 [0] 39 7 4 2 2" xfId="936"/>
    <cellStyle name="쉼표 [0] 39 7 4 2 2 2" xfId="2375"/>
    <cellStyle name="쉼표 [0] 39 7 4 2 2 3" xfId="1675"/>
    <cellStyle name="쉼표 [0] 39 7 4 2 3" xfId="2031"/>
    <cellStyle name="쉼표 [0] 39 7 4 2 4" xfId="1331"/>
    <cellStyle name="쉼표 [0] 39 7 5" xfId="273"/>
    <cellStyle name="쉼표 [0] 39 7 5 2" xfId="645"/>
    <cellStyle name="쉼표 [0] 39 7 5 2 2" xfId="991"/>
    <cellStyle name="쉼표 [0] 39 7 5 2 2 2" xfId="2430"/>
    <cellStyle name="쉼표 [0] 39 7 5 2 2 3" xfId="1730"/>
    <cellStyle name="쉼표 [0] 39 7 5 2 3" xfId="2086"/>
    <cellStyle name="쉼표 [0] 39 7 5 2 4" xfId="1386"/>
    <cellStyle name="쉼표 [0] 39 7 6" xfId="316"/>
    <cellStyle name="쉼표 [0] 39 7 6 2" xfId="688"/>
    <cellStyle name="쉼표 [0] 39 7 6 2 2" xfId="1034"/>
    <cellStyle name="쉼표 [0] 39 7 6 2 2 2" xfId="2473"/>
    <cellStyle name="쉼표 [0] 39 7 6 2 2 3" xfId="1773"/>
    <cellStyle name="쉼표 [0] 39 7 6 2 3" xfId="2129"/>
    <cellStyle name="쉼표 [0] 39 7 6 2 4" xfId="1429"/>
    <cellStyle name="쉼표 [0] 39 7 7" xfId="370"/>
    <cellStyle name="쉼표 [0] 39 7 7 2" xfId="738"/>
    <cellStyle name="쉼표 [0] 39 7 7 2 2" xfId="1083"/>
    <cellStyle name="쉼표 [0] 39 7 7 2 2 2" xfId="2522"/>
    <cellStyle name="쉼표 [0] 39 7 7 2 2 3" xfId="1822"/>
    <cellStyle name="쉼표 [0] 39 7 7 2 3" xfId="2178"/>
    <cellStyle name="쉼표 [0] 39 7 7 2 4" xfId="1478"/>
    <cellStyle name="쉼표 [0] 39 7 8" xfId="438"/>
    <cellStyle name="쉼표 [0] 39 7 8 2" xfId="789"/>
    <cellStyle name="쉼표 [0] 39 7 8 2 2" xfId="2228"/>
    <cellStyle name="쉼표 [0] 39 7 8 2 3" xfId="1528"/>
    <cellStyle name="쉼표 [0] 39 7 8 3" xfId="1884"/>
    <cellStyle name="쉼표 [0] 39 7 8 4" xfId="1184"/>
    <cellStyle name="쉼표 [0] 39 8" xfId="75"/>
    <cellStyle name="쉼표 [0] 39 8 2" xfId="447"/>
    <cellStyle name="쉼표 [0] 39 8 2 2" xfId="797"/>
    <cellStyle name="쉼표 [0] 39 8 2 2 2" xfId="2236"/>
    <cellStyle name="쉼표 [0] 39 8 2 2 3" xfId="1536"/>
    <cellStyle name="쉼표 [0] 39 8 2 3" xfId="1892"/>
    <cellStyle name="쉼표 [0] 39 8 2 4" xfId="1192"/>
    <cellStyle name="쉼표 [0] 39 9" xfId="79"/>
    <cellStyle name="쉼표 [0] 39 9 2" xfId="451"/>
    <cellStyle name="쉼표 [0] 39 9 2 2" xfId="801"/>
    <cellStyle name="쉼표 [0] 39 9 2 2 2" xfId="2240"/>
    <cellStyle name="쉼표 [0] 39 9 2 2 3" xfId="1540"/>
    <cellStyle name="쉼표 [0] 39 9 2 3" xfId="1896"/>
    <cellStyle name="쉼표 [0] 39 9 2 4" xfId="1196"/>
    <cellStyle name="쉼표 [0] 4" xfId="13"/>
    <cellStyle name="쉼표 [0] 4 10" xfId="146"/>
    <cellStyle name="쉼표 [0] 4 10 2" xfId="518"/>
    <cellStyle name="쉼표 [0] 4 10 2 2" xfId="867"/>
    <cellStyle name="쉼표 [0] 4 10 2 2 2" xfId="2306"/>
    <cellStyle name="쉼표 [0] 4 10 2 2 3" xfId="1606"/>
    <cellStyle name="쉼표 [0] 4 10 2 3" xfId="1962"/>
    <cellStyle name="쉼표 [0] 4 10 2 4" xfId="1262"/>
    <cellStyle name="쉼표 [0] 4 11" xfId="223"/>
    <cellStyle name="쉼표 [0] 4 11 2" xfId="595"/>
    <cellStyle name="쉼표 [0] 4 11 2 2" xfId="942"/>
    <cellStyle name="쉼표 [0] 4 11 2 2 2" xfId="2381"/>
    <cellStyle name="쉼표 [0] 4 11 2 2 3" xfId="1681"/>
    <cellStyle name="쉼표 [0] 4 11 2 3" xfId="2037"/>
    <cellStyle name="쉼표 [0] 4 11 2 4" xfId="1337"/>
    <cellStyle name="쉼표 [0] 4 12" xfId="246"/>
    <cellStyle name="쉼표 [0] 4 12 2" xfId="618"/>
    <cellStyle name="쉼표 [0] 4 12 2 2" xfId="965"/>
    <cellStyle name="쉼표 [0] 4 12 2 2 2" xfId="2404"/>
    <cellStyle name="쉼표 [0] 4 12 2 2 3" xfId="1704"/>
    <cellStyle name="쉼표 [0] 4 12 2 3" xfId="2060"/>
    <cellStyle name="쉼표 [0] 4 12 2 4" xfId="1360"/>
    <cellStyle name="쉼표 [0] 4 13" xfId="326"/>
    <cellStyle name="쉼표 [0] 4 13 2" xfId="694"/>
    <cellStyle name="쉼표 [0] 4 13 2 2" xfId="1039"/>
    <cellStyle name="쉼표 [0] 4 13 2 2 2" xfId="2478"/>
    <cellStyle name="쉼표 [0] 4 13 2 2 3" xfId="1778"/>
    <cellStyle name="쉼표 [0] 4 13 2 3" xfId="2134"/>
    <cellStyle name="쉼표 [0] 4 13 2 4" xfId="1434"/>
    <cellStyle name="쉼표 [0] 4 14" xfId="385"/>
    <cellStyle name="쉼표 [0] 4 14 2" xfId="745"/>
    <cellStyle name="쉼표 [0] 4 14 2 2" xfId="2184"/>
    <cellStyle name="쉼표 [0] 4 14 2 3" xfId="1484"/>
    <cellStyle name="쉼표 [0] 4 14 3" xfId="1840"/>
    <cellStyle name="쉼표 [0] 4 14 4" xfId="1140"/>
    <cellStyle name="쉼표 [0] 4 2" xfId="21"/>
    <cellStyle name="쉼표 [0] 4 2 2" xfId="81"/>
    <cellStyle name="쉼표 [0] 4 2 2 2" xfId="453"/>
    <cellStyle name="쉼표 [0] 4 2 2 2 2" xfId="803"/>
    <cellStyle name="쉼표 [0] 4 2 2 2 2 2" xfId="2242"/>
    <cellStyle name="쉼표 [0] 4 2 2 2 2 3" xfId="1542"/>
    <cellStyle name="쉼표 [0] 4 2 2 2 3" xfId="1898"/>
    <cellStyle name="쉼표 [0] 4 2 2 2 4" xfId="1198"/>
    <cellStyle name="쉼표 [0] 4 2 3" xfId="131"/>
    <cellStyle name="쉼표 [0] 4 2 3 2" xfId="503"/>
    <cellStyle name="쉼표 [0] 4 2 3 2 2" xfId="852"/>
    <cellStyle name="쉼표 [0] 4 2 3 2 2 2" xfId="2291"/>
    <cellStyle name="쉼표 [0] 4 2 3 2 2 3" xfId="1591"/>
    <cellStyle name="쉼표 [0] 4 2 3 2 3" xfId="1947"/>
    <cellStyle name="쉼표 [0] 4 2 3 2 4" xfId="1247"/>
    <cellStyle name="쉼표 [0] 4 2 4" xfId="179"/>
    <cellStyle name="쉼표 [0] 4 2 4 2" xfId="551"/>
    <cellStyle name="쉼표 [0] 4 2 4 2 2" xfId="899"/>
    <cellStyle name="쉼표 [0] 4 2 4 2 2 2" xfId="2338"/>
    <cellStyle name="쉼표 [0] 4 2 4 2 2 3" xfId="1638"/>
    <cellStyle name="쉼표 [0] 4 2 4 2 3" xfId="1994"/>
    <cellStyle name="쉼표 [0] 4 2 4 2 4" xfId="1294"/>
    <cellStyle name="쉼표 [0] 4 2 5" xfId="231"/>
    <cellStyle name="쉼표 [0] 4 2 5 2" xfId="603"/>
    <cellStyle name="쉼표 [0] 4 2 5 2 2" xfId="950"/>
    <cellStyle name="쉼표 [0] 4 2 5 2 2 2" xfId="2389"/>
    <cellStyle name="쉼표 [0] 4 2 5 2 2 3" xfId="1689"/>
    <cellStyle name="쉼표 [0] 4 2 5 2 3" xfId="2045"/>
    <cellStyle name="쉼표 [0] 4 2 5 2 4" xfId="1345"/>
    <cellStyle name="쉼표 [0] 4 2 6" xfId="279"/>
    <cellStyle name="쉼표 [0] 4 2 6 2" xfId="651"/>
    <cellStyle name="쉼표 [0] 4 2 6 2 2" xfId="997"/>
    <cellStyle name="쉼표 [0] 4 2 6 2 2 2" xfId="2436"/>
    <cellStyle name="쉼표 [0] 4 2 6 2 2 3" xfId="1736"/>
    <cellStyle name="쉼표 [0] 4 2 6 2 3" xfId="2092"/>
    <cellStyle name="쉼표 [0] 4 2 6 2 4" xfId="1392"/>
    <cellStyle name="쉼표 [0] 4 2 7" xfId="333"/>
    <cellStyle name="쉼표 [0] 4 2 7 2" xfId="701"/>
    <cellStyle name="쉼표 [0] 4 2 7 2 2" xfId="1046"/>
    <cellStyle name="쉼표 [0] 4 2 7 2 2 2" xfId="2485"/>
    <cellStyle name="쉼표 [0] 4 2 7 2 2 3" xfId="1785"/>
    <cellStyle name="쉼표 [0] 4 2 7 2 3" xfId="2141"/>
    <cellStyle name="쉼표 [0] 4 2 7 2 4" xfId="1441"/>
    <cellStyle name="쉼표 [0] 4 2 8" xfId="393"/>
    <cellStyle name="쉼표 [0] 4 2 8 2" xfId="752"/>
    <cellStyle name="쉼표 [0] 4 2 8 2 2" xfId="2191"/>
    <cellStyle name="쉼표 [0] 4 2 8 2 3" xfId="1491"/>
    <cellStyle name="쉼표 [0] 4 2 8 3" xfId="1847"/>
    <cellStyle name="쉼표 [0] 4 2 8 4" xfId="1147"/>
    <cellStyle name="쉼표 [0] 4 3" xfId="31"/>
    <cellStyle name="쉼표 [0] 4 3 2" xfId="90"/>
    <cellStyle name="쉼표 [0] 4 3 2 2" xfId="462"/>
    <cellStyle name="쉼표 [0] 4 3 2 2 2" xfId="812"/>
    <cellStyle name="쉼표 [0] 4 3 2 2 2 2" xfId="2251"/>
    <cellStyle name="쉼표 [0] 4 3 2 2 2 3" xfId="1551"/>
    <cellStyle name="쉼표 [0] 4 3 2 2 3" xfId="1907"/>
    <cellStyle name="쉼표 [0] 4 3 2 2 4" xfId="1207"/>
    <cellStyle name="쉼표 [0] 4 3 3" xfId="139"/>
    <cellStyle name="쉼표 [0] 4 3 3 2" xfId="511"/>
    <cellStyle name="쉼표 [0] 4 3 3 2 2" xfId="860"/>
    <cellStyle name="쉼표 [0] 4 3 3 2 2 2" xfId="2299"/>
    <cellStyle name="쉼표 [0] 4 3 3 2 2 3" xfId="1599"/>
    <cellStyle name="쉼표 [0] 4 3 3 2 3" xfId="1955"/>
    <cellStyle name="쉼표 [0] 4 3 3 2 4" xfId="1255"/>
    <cellStyle name="쉼표 [0] 4 3 4" xfId="186"/>
    <cellStyle name="쉼표 [0] 4 3 4 2" xfId="558"/>
    <cellStyle name="쉼표 [0] 4 3 4 2 2" xfId="906"/>
    <cellStyle name="쉼표 [0] 4 3 4 2 2 2" xfId="2345"/>
    <cellStyle name="쉼표 [0] 4 3 4 2 2 3" xfId="1645"/>
    <cellStyle name="쉼표 [0] 4 3 4 2 3" xfId="2001"/>
    <cellStyle name="쉼표 [0] 4 3 4 2 4" xfId="1301"/>
    <cellStyle name="쉼표 [0] 4 3 5" xfId="239"/>
    <cellStyle name="쉼표 [0] 4 3 5 2" xfId="611"/>
    <cellStyle name="쉼표 [0] 4 3 5 2 2" xfId="958"/>
    <cellStyle name="쉼표 [0] 4 3 5 2 2 2" xfId="2397"/>
    <cellStyle name="쉼표 [0] 4 3 5 2 2 3" xfId="1697"/>
    <cellStyle name="쉼표 [0] 4 3 5 2 3" xfId="2053"/>
    <cellStyle name="쉼표 [0] 4 3 5 2 4" xfId="1353"/>
    <cellStyle name="쉼표 [0] 4 3 6" xfId="286"/>
    <cellStyle name="쉼표 [0] 4 3 6 2" xfId="658"/>
    <cellStyle name="쉼표 [0] 4 3 6 2 2" xfId="1004"/>
    <cellStyle name="쉼표 [0] 4 3 6 2 2 2" xfId="2443"/>
    <cellStyle name="쉼표 [0] 4 3 6 2 2 3" xfId="1743"/>
    <cellStyle name="쉼표 [0] 4 3 6 2 3" xfId="2099"/>
    <cellStyle name="쉼표 [0] 4 3 6 2 4" xfId="1399"/>
    <cellStyle name="쉼표 [0] 4 3 7" xfId="340"/>
    <cellStyle name="쉼표 [0] 4 3 7 2" xfId="708"/>
    <cellStyle name="쉼표 [0] 4 3 7 2 2" xfId="1053"/>
    <cellStyle name="쉼표 [0] 4 3 7 2 2 2" xfId="2492"/>
    <cellStyle name="쉼표 [0] 4 3 7 2 2 3" xfId="1792"/>
    <cellStyle name="쉼표 [0] 4 3 7 2 3" xfId="2148"/>
    <cellStyle name="쉼표 [0] 4 3 7 2 4" xfId="1448"/>
    <cellStyle name="쉼표 [0] 4 3 8" xfId="403"/>
    <cellStyle name="쉼표 [0] 4 3 8 2" xfId="759"/>
    <cellStyle name="쉼표 [0] 4 3 8 2 2" xfId="2198"/>
    <cellStyle name="쉼표 [0] 4 3 8 2 3" xfId="1498"/>
    <cellStyle name="쉼표 [0] 4 3 8 3" xfId="1854"/>
    <cellStyle name="쉼표 [0] 4 3 8 4" xfId="1154"/>
    <cellStyle name="쉼표 [0] 4 4" xfId="40"/>
    <cellStyle name="쉼표 [0] 4 4 2" xfId="99"/>
    <cellStyle name="쉼표 [0] 4 4 2 2" xfId="471"/>
    <cellStyle name="쉼표 [0] 4 4 2 2 2" xfId="821"/>
    <cellStyle name="쉼표 [0] 4 4 2 2 2 2" xfId="2260"/>
    <cellStyle name="쉼표 [0] 4 4 2 2 2 3" xfId="1560"/>
    <cellStyle name="쉼표 [0] 4 4 2 2 3" xfId="1916"/>
    <cellStyle name="쉼표 [0] 4 4 2 2 4" xfId="1216"/>
    <cellStyle name="쉼표 [0] 4 4 3" xfId="148"/>
    <cellStyle name="쉼표 [0] 4 4 3 2" xfId="520"/>
    <cellStyle name="쉼표 [0] 4 4 3 2 2" xfId="869"/>
    <cellStyle name="쉼표 [0] 4 4 3 2 2 2" xfId="2308"/>
    <cellStyle name="쉼표 [0] 4 4 3 2 2 3" xfId="1608"/>
    <cellStyle name="쉼표 [0] 4 4 3 2 3" xfId="1964"/>
    <cellStyle name="쉼표 [0] 4 4 3 2 4" xfId="1264"/>
    <cellStyle name="쉼표 [0] 4 4 4" xfId="193"/>
    <cellStyle name="쉼표 [0] 4 4 4 2" xfId="565"/>
    <cellStyle name="쉼표 [0] 4 4 4 2 2" xfId="913"/>
    <cellStyle name="쉼표 [0] 4 4 4 2 2 2" xfId="2352"/>
    <cellStyle name="쉼표 [0] 4 4 4 2 2 3" xfId="1652"/>
    <cellStyle name="쉼표 [0] 4 4 4 2 3" xfId="2008"/>
    <cellStyle name="쉼표 [0] 4 4 4 2 4" xfId="1308"/>
    <cellStyle name="쉼표 [0] 4 4 5" xfId="248"/>
    <cellStyle name="쉼표 [0] 4 4 5 2" xfId="620"/>
    <cellStyle name="쉼표 [0] 4 4 5 2 2" xfId="967"/>
    <cellStyle name="쉼표 [0] 4 4 5 2 2 2" xfId="2406"/>
    <cellStyle name="쉼표 [0] 4 4 5 2 2 3" xfId="1706"/>
    <cellStyle name="쉼표 [0] 4 4 5 2 3" xfId="2062"/>
    <cellStyle name="쉼표 [0] 4 4 5 2 4" xfId="1362"/>
    <cellStyle name="쉼표 [0] 4 4 6" xfId="293"/>
    <cellStyle name="쉼표 [0] 4 4 6 2" xfId="665"/>
    <cellStyle name="쉼표 [0] 4 4 6 2 2" xfId="1011"/>
    <cellStyle name="쉼표 [0] 4 4 6 2 2 2" xfId="2450"/>
    <cellStyle name="쉼표 [0] 4 4 6 2 2 3" xfId="1750"/>
    <cellStyle name="쉼표 [0] 4 4 6 2 3" xfId="2106"/>
    <cellStyle name="쉼표 [0] 4 4 6 2 4" xfId="1406"/>
    <cellStyle name="쉼표 [0] 4 4 7" xfId="347"/>
    <cellStyle name="쉼표 [0] 4 4 7 2" xfId="715"/>
    <cellStyle name="쉼표 [0] 4 4 7 2 2" xfId="1060"/>
    <cellStyle name="쉼표 [0] 4 4 7 2 2 2" xfId="2499"/>
    <cellStyle name="쉼표 [0] 4 4 7 2 2 3" xfId="1799"/>
    <cellStyle name="쉼표 [0] 4 4 7 2 3" xfId="2155"/>
    <cellStyle name="쉼표 [0] 4 4 7 2 4" xfId="1455"/>
    <cellStyle name="쉼표 [0] 4 4 8" xfId="412"/>
    <cellStyle name="쉼표 [0] 4 4 8 2" xfId="766"/>
    <cellStyle name="쉼표 [0] 4 4 8 2 2" xfId="2205"/>
    <cellStyle name="쉼표 [0] 4 4 8 2 3" xfId="1505"/>
    <cellStyle name="쉼표 [0] 4 4 8 3" xfId="1861"/>
    <cellStyle name="쉼표 [0] 4 4 8 4" xfId="1161"/>
    <cellStyle name="쉼표 [0] 4 5" xfId="48"/>
    <cellStyle name="쉼표 [0] 4 5 2" xfId="107"/>
    <cellStyle name="쉼표 [0] 4 5 2 2" xfId="479"/>
    <cellStyle name="쉼표 [0] 4 5 2 2 2" xfId="829"/>
    <cellStyle name="쉼표 [0] 4 5 2 2 2 2" xfId="2268"/>
    <cellStyle name="쉼표 [0] 4 5 2 2 2 3" xfId="1568"/>
    <cellStyle name="쉼표 [0] 4 5 2 2 3" xfId="1924"/>
    <cellStyle name="쉼표 [0] 4 5 2 2 4" xfId="1224"/>
    <cellStyle name="쉼표 [0] 4 5 3" xfId="156"/>
    <cellStyle name="쉼표 [0] 4 5 3 2" xfId="528"/>
    <cellStyle name="쉼표 [0] 4 5 3 2 2" xfId="877"/>
    <cellStyle name="쉼표 [0] 4 5 3 2 2 2" xfId="2316"/>
    <cellStyle name="쉼표 [0] 4 5 3 2 2 3" xfId="1616"/>
    <cellStyle name="쉼표 [0] 4 5 3 2 3" xfId="1972"/>
    <cellStyle name="쉼표 [0] 4 5 3 2 4" xfId="1272"/>
    <cellStyle name="쉼표 [0] 4 5 4" xfId="200"/>
    <cellStyle name="쉼표 [0] 4 5 4 2" xfId="572"/>
    <cellStyle name="쉼표 [0] 4 5 4 2 2" xfId="920"/>
    <cellStyle name="쉼표 [0] 4 5 4 2 2 2" xfId="2359"/>
    <cellStyle name="쉼표 [0] 4 5 4 2 2 3" xfId="1659"/>
    <cellStyle name="쉼표 [0] 4 5 4 2 3" xfId="2015"/>
    <cellStyle name="쉼표 [0] 4 5 4 2 4" xfId="1315"/>
    <cellStyle name="쉼표 [0] 4 5 5" xfId="256"/>
    <cellStyle name="쉼표 [0] 4 5 5 2" xfId="628"/>
    <cellStyle name="쉼표 [0] 4 5 5 2 2" xfId="975"/>
    <cellStyle name="쉼표 [0] 4 5 5 2 2 2" xfId="2414"/>
    <cellStyle name="쉼표 [0] 4 5 5 2 2 3" xfId="1714"/>
    <cellStyle name="쉼표 [0] 4 5 5 2 3" xfId="2070"/>
    <cellStyle name="쉼표 [0] 4 5 5 2 4" xfId="1370"/>
    <cellStyle name="쉼표 [0] 4 5 6" xfId="300"/>
    <cellStyle name="쉼표 [0] 4 5 6 2" xfId="672"/>
    <cellStyle name="쉼표 [0] 4 5 6 2 2" xfId="1018"/>
    <cellStyle name="쉼표 [0] 4 5 6 2 2 2" xfId="2457"/>
    <cellStyle name="쉼표 [0] 4 5 6 2 2 3" xfId="1757"/>
    <cellStyle name="쉼표 [0] 4 5 6 2 3" xfId="2113"/>
    <cellStyle name="쉼표 [0] 4 5 6 2 4" xfId="1413"/>
    <cellStyle name="쉼표 [0] 4 5 7" xfId="354"/>
    <cellStyle name="쉼표 [0] 4 5 7 2" xfId="722"/>
    <cellStyle name="쉼표 [0] 4 5 7 2 2" xfId="1067"/>
    <cellStyle name="쉼표 [0] 4 5 7 2 2 2" xfId="2506"/>
    <cellStyle name="쉼표 [0] 4 5 7 2 2 3" xfId="1806"/>
    <cellStyle name="쉼표 [0] 4 5 7 2 3" xfId="2162"/>
    <cellStyle name="쉼표 [0] 4 5 7 2 4" xfId="1462"/>
    <cellStyle name="쉼표 [0] 4 5 8" xfId="420"/>
    <cellStyle name="쉼표 [0] 4 5 8 2" xfId="773"/>
    <cellStyle name="쉼표 [0] 4 5 8 2 2" xfId="2212"/>
    <cellStyle name="쉼표 [0] 4 5 8 2 3" xfId="1512"/>
    <cellStyle name="쉼표 [0] 4 5 8 3" xfId="1868"/>
    <cellStyle name="쉼표 [0] 4 5 8 4" xfId="1168"/>
    <cellStyle name="쉼표 [0] 4 6" xfId="56"/>
    <cellStyle name="쉼표 [0] 4 6 2" xfId="115"/>
    <cellStyle name="쉼표 [0] 4 6 2 2" xfId="487"/>
    <cellStyle name="쉼표 [0] 4 6 2 2 2" xfId="836"/>
    <cellStyle name="쉼표 [0] 4 6 2 2 2 2" xfId="2275"/>
    <cellStyle name="쉼표 [0] 4 6 2 2 2 3" xfId="1575"/>
    <cellStyle name="쉼표 [0] 4 6 2 2 3" xfId="1931"/>
    <cellStyle name="쉼표 [0] 4 6 2 2 4" xfId="1231"/>
    <cellStyle name="쉼표 [0] 4 6 3" xfId="164"/>
    <cellStyle name="쉼표 [0] 4 6 3 2" xfId="536"/>
    <cellStyle name="쉼표 [0] 4 6 3 2 2" xfId="884"/>
    <cellStyle name="쉼표 [0] 4 6 3 2 2 2" xfId="2323"/>
    <cellStyle name="쉼표 [0] 4 6 3 2 2 3" xfId="1623"/>
    <cellStyle name="쉼표 [0] 4 6 3 2 3" xfId="1979"/>
    <cellStyle name="쉼표 [0] 4 6 3 2 4" xfId="1279"/>
    <cellStyle name="쉼표 [0] 4 6 4" xfId="207"/>
    <cellStyle name="쉼표 [0] 4 6 4 2" xfId="579"/>
    <cellStyle name="쉼표 [0] 4 6 4 2 2" xfId="927"/>
    <cellStyle name="쉼표 [0] 4 6 4 2 2 2" xfId="2366"/>
    <cellStyle name="쉼표 [0] 4 6 4 2 2 3" xfId="1666"/>
    <cellStyle name="쉼표 [0] 4 6 4 2 3" xfId="2022"/>
    <cellStyle name="쉼표 [0] 4 6 4 2 4" xfId="1322"/>
    <cellStyle name="쉼표 [0] 4 6 5" xfId="264"/>
    <cellStyle name="쉼표 [0] 4 6 5 2" xfId="636"/>
    <cellStyle name="쉼표 [0] 4 6 5 2 2" xfId="982"/>
    <cellStyle name="쉼표 [0] 4 6 5 2 2 2" xfId="2421"/>
    <cellStyle name="쉼표 [0] 4 6 5 2 2 3" xfId="1721"/>
    <cellStyle name="쉼표 [0] 4 6 5 2 3" xfId="2077"/>
    <cellStyle name="쉼표 [0] 4 6 5 2 4" xfId="1377"/>
    <cellStyle name="쉼표 [0] 4 6 6" xfId="307"/>
    <cellStyle name="쉼표 [0] 4 6 6 2" xfId="679"/>
    <cellStyle name="쉼표 [0] 4 6 6 2 2" xfId="1025"/>
    <cellStyle name="쉼표 [0] 4 6 6 2 2 2" xfId="2464"/>
    <cellStyle name="쉼표 [0] 4 6 6 2 2 3" xfId="1764"/>
    <cellStyle name="쉼표 [0] 4 6 6 2 3" xfId="2120"/>
    <cellStyle name="쉼표 [0] 4 6 6 2 4" xfId="1420"/>
    <cellStyle name="쉼표 [0] 4 6 7" xfId="361"/>
    <cellStyle name="쉼표 [0] 4 6 7 2" xfId="729"/>
    <cellStyle name="쉼표 [0] 4 6 7 2 2" xfId="1074"/>
    <cellStyle name="쉼표 [0] 4 6 7 2 2 2" xfId="2513"/>
    <cellStyle name="쉼표 [0] 4 6 7 2 2 3" xfId="1813"/>
    <cellStyle name="쉼표 [0] 4 6 7 2 3" xfId="2169"/>
    <cellStyle name="쉼표 [0] 4 6 7 2 4" xfId="1469"/>
    <cellStyle name="쉼표 [0] 4 6 8" xfId="428"/>
    <cellStyle name="쉼표 [0] 4 6 8 2" xfId="780"/>
    <cellStyle name="쉼표 [0] 4 6 8 2 2" xfId="2219"/>
    <cellStyle name="쉼표 [0] 4 6 8 2 3" xfId="1519"/>
    <cellStyle name="쉼표 [0] 4 6 8 3" xfId="1875"/>
    <cellStyle name="쉼표 [0] 4 6 8 4" xfId="1175"/>
    <cellStyle name="쉼표 [0] 4 7" xfId="64"/>
    <cellStyle name="쉼표 [0] 4 7 2" xfId="122"/>
    <cellStyle name="쉼표 [0] 4 7 2 2" xfId="494"/>
    <cellStyle name="쉼표 [0] 4 7 2 2 2" xfId="843"/>
    <cellStyle name="쉼표 [0] 4 7 2 2 2 2" xfId="2282"/>
    <cellStyle name="쉼표 [0] 4 7 2 2 2 3" xfId="1582"/>
    <cellStyle name="쉼표 [0] 4 7 2 2 3" xfId="1938"/>
    <cellStyle name="쉼표 [0] 4 7 2 2 4" xfId="1238"/>
    <cellStyle name="쉼표 [0] 4 7 3" xfId="171"/>
    <cellStyle name="쉼표 [0] 4 7 3 2" xfId="543"/>
    <cellStyle name="쉼표 [0] 4 7 3 2 2" xfId="891"/>
    <cellStyle name="쉼표 [0] 4 7 3 2 2 2" xfId="2330"/>
    <cellStyle name="쉼표 [0] 4 7 3 2 2 3" xfId="1630"/>
    <cellStyle name="쉼표 [0] 4 7 3 2 3" xfId="1986"/>
    <cellStyle name="쉼표 [0] 4 7 3 2 4" xfId="1286"/>
    <cellStyle name="쉼표 [0] 4 7 4" xfId="214"/>
    <cellStyle name="쉼표 [0] 4 7 4 2" xfId="586"/>
    <cellStyle name="쉼표 [0] 4 7 4 2 2" xfId="934"/>
    <cellStyle name="쉼표 [0] 4 7 4 2 2 2" xfId="2373"/>
    <cellStyle name="쉼표 [0] 4 7 4 2 2 3" xfId="1673"/>
    <cellStyle name="쉼표 [0] 4 7 4 2 3" xfId="2029"/>
    <cellStyle name="쉼표 [0] 4 7 4 2 4" xfId="1329"/>
    <cellStyle name="쉼표 [0] 4 7 5" xfId="271"/>
    <cellStyle name="쉼표 [0] 4 7 5 2" xfId="643"/>
    <cellStyle name="쉼표 [0] 4 7 5 2 2" xfId="989"/>
    <cellStyle name="쉼표 [0] 4 7 5 2 2 2" xfId="2428"/>
    <cellStyle name="쉼표 [0] 4 7 5 2 2 3" xfId="1728"/>
    <cellStyle name="쉼표 [0] 4 7 5 2 3" xfId="2084"/>
    <cellStyle name="쉼표 [0] 4 7 5 2 4" xfId="1384"/>
    <cellStyle name="쉼표 [0] 4 7 6" xfId="314"/>
    <cellStyle name="쉼표 [0] 4 7 6 2" xfId="686"/>
    <cellStyle name="쉼표 [0] 4 7 6 2 2" xfId="1032"/>
    <cellStyle name="쉼표 [0] 4 7 6 2 2 2" xfId="2471"/>
    <cellStyle name="쉼표 [0] 4 7 6 2 2 3" xfId="1771"/>
    <cellStyle name="쉼표 [0] 4 7 6 2 3" xfId="2127"/>
    <cellStyle name="쉼표 [0] 4 7 6 2 4" xfId="1427"/>
    <cellStyle name="쉼표 [0] 4 7 7" xfId="368"/>
    <cellStyle name="쉼표 [0] 4 7 7 2" xfId="736"/>
    <cellStyle name="쉼표 [0] 4 7 7 2 2" xfId="1081"/>
    <cellStyle name="쉼표 [0] 4 7 7 2 2 2" xfId="2520"/>
    <cellStyle name="쉼표 [0] 4 7 7 2 2 3" xfId="1820"/>
    <cellStyle name="쉼표 [0] 4 7 7 2 3" xfId="2176"/>
    <cellStyle name="쉼표 [0] 4 7 7 2 4" xfId="1476"/>
    <cellStyle name="쉼표 [0] 4 7 8" xfId="436"/>
    <cellStyle name="쉼표 [0] 4 7 8 2" xfId="787"/>
    <cellStyle name="쉼표 [0] 4 7 8 2 2" xfId="2226"/>
    <cellStyle name="쉼표 [0] 4 7 8 2 3" xfId="1526"/>
    <cellStyle name="쉼표 [0] 4 7 8 3" xfId="1882"/>
    <cellStyle name="쉼표 [0] 4 7 8 4" xfId="1182"/>
    <cellStyle name="쉼표 [0] 4 8" xfId="73"/>
    <cellStyle name="쉼표 [0] 4 8 2" xfId="445"/>
    <cellStyle name="쉼표 [0] 4 8 2 2" xfId="795"/>
    <cellStyle name="쉼표 [0] 4 8 2 2 2" xfId="2234"/>
    <cellStyle name="쉼표 [0] 4 8 2 2 3" xfId="1534"/>
    <cellStyle name="쉼표 [0] 4 8 2 3" xfId="1890"/>
    <cellStyle name="쉼표 [0] 4 8 2 4" xfId="1190"/>
    <cellStyle name="쉼표 [0] 4 9" xfId="97"/>
    <cellStyle name="쉼표 [0] 4 9 2" xfId="469"/>
    <cellStyle name="쉼표 [0] 4 9 2 2" xfId="819"/>
    <cellStyle name="쉼표 [0] 4 9 2 2 2" xfId="2258"/>
    <cellStyle name="쉼표 [0] 4 9 2 2 3" xfId="1558"/>
    <cellStyle name="쉼표 [0] 4 9 2 3" xfId="1914"/>
    <cellStyle name="쉼표 [0] 4 9 2 4" xfId="1214"/>
    <cellStyle name="쉼표 [0] 5" xfId="7"/>
    <cellStyle name="쉼표 [0] 5 2" xfId="379"/>
    <cellStyle name="쉼표 [0] 6" xfId="16"/>
    <cellStyle name="쉼표 [0] 6 10" xfId="87"/>
    <cellStyle name="쉼표 [0] 6 10 2" xfId="459"/>
    <cellStyle name="쉼표 [0] 6 10 2 2" xfId="809"/>
    <cellStyle name="쉼표 [0] 6 10 2 2 2" xfId="2248"/>
    <cellStyle name="쉼표 [0] 6 10 2 2 3" xfId="1548"/>
    <cellStyle name="쉼표 [0] 6 10 2 3" xfId="1904"/>
    <cellStyle name="쉼표 [0] 6 10 2 4" xfId="1204"/>
    <cellStyle name="쉼표 [0] 6 11" xfId="226"/>
    <cellStyle name="쉼표 [0] 6 11 2" xfId="598"/>
    <cellStyle name="쉼표 [0] 6 11 2 2" xfId="945"/>
    <cellStyle name="쉼표 [0] 6 11 2 2 2" xfId="2384"/>
    <cellStyle name="쉼표 [0] 6 11 2 2 3" xfId="1684"/>
    <cellStyle name="쉼표 [0] 6 11 2 3" xfId="2040"/>
    <cellStyle name="쉼표 [0] 6 11 2 4" xfId="1340"/>
    <cellStyle name="쉼표 [0] 6 12" xfId="220"/>
    <cellStyle name="쉼표 [0] 6 12 2" xfId="592"/>
    <cellStyle name="쉼표 [0] 6 12 2 2" xfId="940"/>
    <cellStyle name="쉼표 [0] 6 12 2 2 2" xfId="2379"/>
    <cellStyle name="쉼표 [0] 6 12 2 2 3" xfId="1679"/>
    <cellStyle name="쉼표 [0] 6 12 2 3" xfId="2035"/>
    <cellStyle name="쉼표 [0] 6 12 2 4" xfId="1335"/>
    <cellStyle name="쉼표 [0] 6 13" xfId="329"/>
    <cellStyle name="쉼표 [0] 6 13 2" xfId="697"/>
    <cellStyle name="쉼표 [0] 6 13 2 2" xfId="1042"/>
    <cellStyle name="쉼표 [0] 6 13 2 2 2" xfId="2481"/>
    <cellStyle name="쉼표 [0] 6 13 2 2 3" xfId="1781"/>
    <cellStyle name="쉼표 [0] 6 13 2 3" xfId="2137"/>
    <cellStyle name="쉼표 [0] 6 13 2 4" xfId="1437"/>
    <cellStyle name="쉼표 [0] 6 14" xfId="388"/>
    <cellStyle name="쉼표 [0] 6 14 2" xfId="748"/>
    <cellStyle name="쉼표 [0] 6 14 2 2" xfId="2187"/>
    <cellStyle name="쉼표 [0] 6 14 2 3" xfId="1487"/>
    <cellStyle name="쉼표 [0] 6 14 3" xfId="1843"/>
    <cellStyle name="쉼표 [0] 6 14 4" xfId="1143"/>
    <cellStyle name="쉼표 [0] 6 2" xfId="24"/>
    <cellStyle name="쉼표 [0] 6 2 2" xfId="84"/>
    <cellStyle name="쉼표 [0] 6 2 2 2" xfId="456"/>
    <cellStyle name="쉼표 [0] 6 2 2 2 2" xfId="806"/>
    <cellStyle name="쉼표 [0] 6 2 2 2 2 2" xfId="2245"/>
    <cellStyle name="쉼표 [0] 6 2 2 2 2 3" xfId="1545"/>
    <cellStyle name="쉼표 [0] 6 2 2 2 3" xfId="1901"/>
    <cellStyle name="쉼표 [0] 6 2 2 2 4" xfId="1201"/>
    <cellStyle name="쉼표 [0] 6 2 3" xfId="134"/>
    <cellStyle name="쉼표 [0] 6 2 3 2" xfId="506"/>
    <cellStyle name="쉼표 [0] 6 2 3 2 2" xfId="855"/>
    <cellStyle name="쉼표 [0] 6 2 3 2 2 2" xfId="2294"/>
    <cellStyle name="쉼표 [0] 6 2 3 2 2 3" xfId="1594"/>
    <cellStyle name="쉼표 [0] 6 2 3 2 3" xfId="1950"/>
    <cellStyle name="쉼표 [0] 6 2 3 2 4" xfId="1250"/>
    <cellStyle name="쉼표 [0] 6 2 4" xfId="182"/>
    <cellStyle name="쉼표 [0] 6 2 4 2" xfId="554"/>
    <cellStyle name="쉼표 [0] 6 2 4 2 2" xfId="902"/>
    <cellStyle name="쉼표 [0] 6 2 4 2 2 2" xfId="2341"/>
    <cellStyle name="쉼표 [0] 6 2 4 2 2 3" xfId="1641"/>
    <cellStyle name="쉼표 [0] 6 2 4 2 3" xfId="1997"/>
    <cellStyle name="쉼표 [0] 6 2 4 2 4" xfId="1297"/>
    <cellStyle name="쉼표 [0] 6 2 5" xfId="234"/>
    <cellStyle name="쉼표 [0] 6 2 5 2" xfId="606"/>
    <cellStyle name="쉼표 [0] 6 2 5 2 2" xfId="953"/>
    <cellStyle name="쉼표 [0] 6 2 5 2 2 2" xfId="2392"/>
    <cellStyle name="쉼표 [0] 6 2 5 2 2 3" xfId="1692"/>
    <cellStyle name="쉼표 [0] 6 2 5 2 3" xfId="2048"/>
    <cellStyle name="쉼표 [0] 6 2 5 2 4" xfId="1348"/>
    <cellStyle name="쉼표 [0] 6 2 6" xfId="282"/>
    <cellStyle name="쉼표 [0] 6 2 6 2" xfId="654"/>
    <cellStyle name="쉼표 [0] 6 2 6 2 2" xfId="1000"/>
    <cellStyle name="쉼표 [0] 6 2 6 2 2 2" xfId="2439"/>
    <cellStyle name="쉼표 [0] 6 2 6 2 2 3" xfId="1739"/>
    <cellStyle name="쉼표 [0] 6 2 6 2 3" xfId="2095"/>
    <cellStyle name="쉼표 [0] 6 2 6 2 4" xfId="1395"/>
    <cellStyle name="쉼표 [0] 6 2 7" xfId="336"/>
    <cellStyle name="쉼표 [0] 6 2 7 2" xfId="704"/>
    <cellStyle name="쉼표 [0] 6 2 7 2 2" xfId="1049"/>
    <cellStyle name="쉼표 [0] 6 2 7 2 2 2" xfId="2488"/>
    <cellStyle name="쉼표 [0] 6 2 7 2 2 3" xfId="1788"/>
    <cellStyle name="쉼표 [0] 6 2 7 2 3" xfId="2144"/>
    <cellStyle name="쉼표 [0] 6 2 7 2 4" xfId="1444"/>
    <cellStyle name="쉼표 [0] 6 2 8" xfId="396"/>
    <cellStyle name="쉼표 [0] 6 2 8 2" xfId="755"/>
    <cellStyle name="쉼표 [0] 6 2 8 2 2" xfId="2194"/>
    <cellStyle name="쉼표 [0] 6 2 8 2 3" xfId="1494"/>
    <cellStyle name="쉼표 [0] 6 2 8 3" xfId="1850"/>
    <cellStyle name="쉼표 [0] 6 2 8 4" xfId="1150"/>
    <cellStyle name="쉼표 [0] 6 3" xfId="34"/>
    <cellStyle name="쉼표 [0] 6 3 2" xfId="93"/>
    <cellStyle name="쉼표 [0] 6 3 2 2" xfId="465"/>
    <cellStyle name="쉼표 [0] 6 3 2 2 2" xfId="815"/>
    <cellStyle name="쉼표 [0] 6 3 2 2 2 2" xfId="2254"/>
    <cellStyle name="쉼표 [0] 6 3 2 2 2 3" xfId="1554"/>
    <cellStyle name="쉼표 [0] 6 3 2 2 3" xfId="1910"/>
    <cellStyle name="쉼표 [0] 6 3 2 2 4" xfId="1210"/>
    <cellStyle name="쉼표 [0] 6 3 3" xfId="142"/>
    <cellStyle name="쉼표 [0] 6 3 3 2" xfId="514"/>
    <cellStyle name="쉼표 [0] 6 3 3 2 2" xfId="863"/>
    <cellStyle name="쉼표 [0] 6 3 3 2 2 2" xfId="2302"/>
    <cellStyle name="쉼표 [0] 6 3 3 2 2 3" xfId="1602"/>
    <cellStyle name="쉼표 [0] 6 3 3 2 3" xfId="1958"/>
    <cellStyle name="쉼표 [0] 6 3 3 2 4" xfId="1258"/>
    <cellStyle name="쉼표 [0] 6 3 4" xfId="189"/>
    <cellStyle name="쉼표 [0] 6 3 4 2" xfId="561"/>
    <cellStyle name="쉼표 [0] 6 3 4 2 2" xfId="909"/>
    <cellStyle name="쉼표 [0] 6 3 4 2 2 2" xfId="2348"/>
    <cellStyle name="쉼표 [0] 6 3 4 2 2 3" xfId="1648"/>
    <cellStyle name="쉼표 [0] 6 3 4 2 3" xfId="2004"/>
    <cellStyle name="쉼표 [0] 6 3 4 2 4" xfId="1304"/>
    <cellStyle name="쉼표 [0] 6 3 5" xfId="242"/>
    <cellStyle name="쉼표 [0] 6 3 5 2" xfId="614"/>
    <cellStyle name="쉼표 [0] 6 3 5 2 2" xfId="961"/>
    <cellStyle name="쉼표 [0] 6 3 5 2 2 2" xfId="2400"/>
    <cellStyle name="쉼표 [0] 6 3 5 2 2 3" xfId="1700"/>
    <cellStyle name="쉼표 [0] 6 3 5 2 3" xfId="2056"/>
    <cellStyle name="쉼표 [0] 6 3 5 2 4" xfId="1356"/>
    <cellStyle name="쉼표 [0] 6 3 6" xfId="289"/>
    <cellStyle name="쉼표 [0] 6 3 6 2" xfId="661"/>
    <cellStyle name="쉼표 [0] 6 3 6 2 2" xfId="1007"/>
    <cellStyle name="쉼표 [0] 6 3 6 2 2 2" xfId="2446"/>
    <cellStyle name="쉼표 [0] 6 3 6 2 2 3" xfId="1746"/>
    <cellStyle name="쉼표 [0] 6 3 6 2 3" xfId="2102"/>
    <cellStyle name="쉼표 [0] 6 3 6 2 4" xfId="1402"/>
    <cellStyle name="쉼표 [0] 6 3 7" xfId="343"/>
    <cellStyle name="쉼표 [0] 6 3 7 2" xfId="711"/>
    <cellStyle name="쉼표 [0] 6 3 7 2 2" xfId="1056"/>
    <cellStyle name="쉼표 [0] 6 3 7 2 2 2" xfId="2495"/>
    <cellStyle name="쉼표 [0] 6 3 7 2 2 3" xfId="1795"/>
    <cellStyle name="쉼표 [0] 6 3 7 2 3" xfId="2151"/>
    <cellStyle name="쉼표 [0] 6 3 7 2 4" xfId="1451"/>
    <cellStyle name="쉼표 [0] 6 3 8" xfId="406"/>
    <cellStyle name="쉼표 [0] 6 3 8 2" xfId="762"/>
    <cellStyle name="쉼표 [0] 6 3 8 2 2" xfId="2201"/>
    <cellStyle name="쉼표 [0] 6 3 8 2 3" xfId="1501"/>
    <cellStyle name="쉼표 [0] 6 3 8 3" xfId="1857"/>
    <cellStyle name="쉼표 [0] 6 3 8 4" xfId="1157"/>
    <cellStyle name="쉼표 [0] 6 4" xfId="43"/>
    <cellStyle name="쉼표 [0] 6 4 2" xfId="102"/>
    <cellStyle name="쉼표 [0] 6 4 2 2" xfId="474"/>
    <cellStyle name="쉼표 [0] 6 4 2 2 2" xfId="824"/>
    <cellStyle name="쉼표 [0] 6 4 2 2 2 2" xfId="2263"/>
    <cellStyle name="쉼표 [0] 6 4 2 2 2 3" xfId="1563"/>
    <cellStyle name="쉼표 [0] 6 4 2 2 3" xfId="1919"/>
    <cellStyle name="쉼표 [0] 6 4 2 2 4" xfId="1219"/>
    <cellStyle name="쉼표 [0] 6 4 3" xfId="151"/>
    <cellStyle name="쉼표 [0] 6 4 3 2" xfId="523"/>
    <cellStyle name="쉼표 [0] 6 4 3 2 2" xfId="872"/>
    <cellStyle name="쉼표 [0] 6 4 3 2 2 2" xfId="2311"/>
    <cellStyle name="쉼표 [0] 6 4 3 2 2 3" xfId="1611"/>
    <cellStyle name="쉼표 [0] 6 4 3 2 3" xfId="1967"/>
    <cellStyle name="쉼표 [0] 6 4 3 2 4" xfId="1267"/>
    <cellStyle name="쉼표 [0] 6 4 4" xfId="196"/>
    <cellStyle name="쉼표 [0] 6 4 4 2" xfId="568"/>
    <cellStyle name="쉼표 [0] 6 4 4 2 2" xfId="916"/>
    <cellStyle name="쉼표 [0] 6 4 4 2 2 2" xfId="2355"/>
    <cellStyle name="쉼표 [0] 6 4 4 2 2 3" xfId="1655"/>
    <cellStyle name="쉼표 [0] 6 4 4 2 3" xfId="2011"/>
    <cellStyle name="쉼표 [0] 6 4 4 2 4" xfId="1311"/>
    <cellStyle name="쉼표 [0] 6 4 5" xfId="251"/>
    <cellStyle name="쉼표 [0] 6 4 5 2" xfId="623"/>
    <cellStyle name="쉼표 [0] 6 4 5 2 2" xfId="970"/>
    <cellStyle name="쉼표 [0] 6 4 5 2 2 2" xfId="2409"/>
    <cellStyle name="쉼표 [0] 6 4 5 2 2 3" xfId="1709"/>
    <cellStyle name="쉼표 [0] 6 4 5 2 3" xfId="2065"/>
    <cellStyle name="쉼표 [0] 6 4 5 2 4" xfId="1365"/>
    <cellStyle name="쉼표 [0] 6 4 6" xfId="296"/>
    <cellStyle name="쉼표 [0] 6 4 6 2" xfId="668"/>
    <cellStyle name="쉼표 [0] 6 4 6 2 2" xfId="1014"/>
    <cellStyle name="쉼표 [0] 6 4 6 2 2 2" xfId="2453"/>
    <cellStyle name="쉼표 [0] 6 4 6 2 2 3" xfId="1753"/>
    <cellStyle name="쉼표 [0] 6 4 6 2 3" xfId="2109"/>
    <cellStyle name="쉼표 [0] 6 4 6 2 4" xfId="1409"/>
    <cellStyle name="쉼표 [0] 6 4 7" xfId="350"/>
    <cellStyle name="쉼표 [0] 6 4 7 2" xfId="718"/>
    <cellStyle name="쉼표 [0] 6 4 7 2 2" xfId="1063"/>
    <cellStyle name="쉼표 [0] 6 4 7 2 2 2" xfId="2502"/>
    <cellStyle name="쉼표 [0] 6 4 7 2 2 3" xfId="1802"/>
    <cellStyle name="쉼표 [0] 6 4 7 2 3" xfId="2158"/>
    <cellStyle name="쉼표 [0] 6 4 7 2 4" xfId="1458"/>
    <cellStyle name="쉼표 [0] 6 4 8" xfId="415"/>
    <cellStyle name="쉼표 [0] 6 4 8 2" xfId="769"/>
    <cellStyle name="쉼표 [0] 6 4 8 2 2" xfId="2208"/>
    <cellStyle name="쉼표 [0] 6 4 8 2 3" xfId="1508"/>
    <cellStyle name="쉼표 [0] 6 4 8 3" xfId="1864"/>
    <cellStyle name="쉼표 [0] 6 4 8 4" xfId="1164"/>
    <cellStyle name="쉼표 [0] 6 5" xfId="51"/>
    <cellStyle name="쉼표 [0] 6 5 2" xfId="110"/>
    <cellStyle name="쉼표 [0] 6 5 2 2" xfId="482"/>
    <cellStyle name="쉼표 [0] 6 5 2 2 2" xfId="832"/>
    <cellStyle name="쉼표 [0] 6 5 2 2 2 2" xfId="2271"/>
    <cellStyle name="쉼표 [0] 6 5 2 2 2 3" xfId="1571"/>
    <cellStyle name="쉼표 [0] 6 5 2 2 3" xfId="1927"/>
    <cellStyle name="쉼표 [0] 6 5 2 2 4" xfId="1227"/>
    <cellStyle name="쉼표 [0] 6 5 3" xfId="159"/>
    <cellStyle name="쉼표 [0] 6 5 3 2" xfId="531"/>
    <cellStyle name="쉼표 [0] 6 5 3 2 2" xfId="880"/>
    <cellStyle name="쉼표 [0] 6 5 3 2 2 2" xfId="2319"/>
    <cellStyle name="쉼표 [0] 6 5 3 2 2 3" xfId="1619"/>
    <cellStyle name="쉼표 [0] 6 5 3 2 3" xfId="1975"/>
    <cellStyle name="쉼표 [0] 6 5 3 2 4" xfId="1275"/>
    <cellStyle name="쉼표 [0] 6 5 4" xfId="203"/>
    <cellStyle name="쉼표 [0] 6 5 4 2" xfId="575"/>
    <cellStyle name="쉼표 [0] 6 5 4 2 2" xfId="923"/>
    <cellStyle name="쉼표 [0] 6 5 4 2 2 2" xfId="2362"/>
    <cellStyle name="쉼표 [0] 6 5 4 2 2 3" xfId="1662"/>
    <cellStyle name="쉼표 [0] 6 5 4 2 3" xfId="2018"/>
    <cellStyle name="쉼표 [0] 6 5 4 2 4" xfId="1318"/>
    <cellStyle name="쉼표 [0] 6 5 5" xfId="259"/>
    <cellStyle name="쉼표 [0] 6 5 5 2" xfId="631"/>
    <cellStyle name="쉼표 [0] 6 5 5 2 2" xfId="978"/>
    <cellStyle name="쉼표 [0] 6 5 5 2 2 2" xfId="2417"/>
    <cellStyle name="쉼표 [0] 6 5 5 2 2 3" xfId="1717"/>
    <cellStyle name="쉼표 [0] 6 5 5 2 3" xfId="2073"/>
    <cellStyle name="쉼표 [0] 6 5 5 2 4" xfId="1373"/>
    <cellStyle name="쉼표 [0] 6 5 6" xfId="303"/>
    <cellStyle name="쉼표 [0] 6 5 6 2" xfId="675"/>
    <cellStyle name="쉼표 [0] 6 5 6 2 2" xfId="1021"/>
    <cellStyle name="쉼표 [0] 6 5 6 2 2 2" xfId="2460"/>
    <cellStyle name="쉼표 [0] 6 5 6 2 2 3" xfId="1760"/>
    <cellStyle name="쉼표 [0] 6 5 6 2 3" xfId="2116"/>
    <cellStyle name="쉼표 [0] 6 5 6 2 4" xfId="1416"/>
    <cellStyle name="쉼표 [0] 6 5 7" xfId="357"/>
    <cellStyle name="쉼표 [0] 6 5 7 2" xfId="725"/>
    <cellStyle name="쉼표 [0] 6 5 7 2 2" xfId="1070"/>
    <cellStyle name="쉼표 [0] 6 5 7 2 2 2" xfId="2509"/>
    <cellStyle name="쉼표 [0] 6 5 7 2 2 3" xfId="1809"/>
    <cellStyle name="쉼표 [0] 6 5 7 2 3" xfId="2165"/>
    <cellStyle name="쉼표 [0] 6 5 7 2 4" xfId="1465"/>
    <cellStyle name="쉼표 [0] 6 5 8" xfId="423"/>
    <cellStyle name="쉼표 [0] 6 5 8 2" xfId="776"/>
    <cellStyle name="쉼표 [0] 6 5 8 2 2" xfId="2215"/>
    <cellStyle name="쉼표 [0] 6 5 8 2 3" xfId="1515"/>
    <cellStyle name="쉼표 [0] 6 5 8 3" xfId="1871"/>
    <cellStyle name="쉼표 [0] 6 5 8 4" xfId="1171"/>
    <cellStyle name="쉼표 [0] 6 6" xfId="59"/>
    <cellStyle name="쉼표 [0] 6 6 2" xfId="118"/>
    <cellStyle name="쉼표 [0] 6 6 2 2" xfId="490"/>
    <cellStyle name="쉼표 [0] 6 6 2 2 2" xfId="839"/>
    <cellStyle name="쉼표 [0] 6 6 2 2 2 2" xfId="2278"/>
    <cellStyle name="쉼표 [0] 6 6 2 2 2 3" xfId="1578"/>
    <cellStyle name="쉼표 [0] 6 6 2 2 3" xfId="1934"/>
    <cellStyle name="쉼표 [0] 6 6 2 2 4" xfId="1234"/>
    <cellStyle name="쉼표 [0] 6 6 3" xfId="167"/>
    <cellStyle name="쉼표 [0] 6 6 3 2" xfId="539"/>
    <cellStyle name="쉼표 [0] 6 6 3 2 2" xfId="887"/>
    <cellStyle name="쉼표 [0] 6 6 3 2 2 2" xfId="2326"/>
    <cellStyle name="쉼표 [0] 6 6 3 2 2 3" xfId="1626"/>
    <cellStyle name="쉼표 [0] 6 6 3 2 3" xfId="1982"/>
    <cellStyle name="쉼표 [0] 6 6 3 2 4" xfId="1282"/>
    <cellStyle name="쉼표 [0] 6 6 4" xfId="210"/>
    <cellStyle name="쉼표 [0] 6 6 4 2" xfId="582"/>
    <cellStyle name="쉼표 [0] 6 6 4 2 2" xfId="930"/>
    <cellStyle name="쉼표 [0] 6 6 4 2 2 2" xfId="2369"/>
    <cellStyle name="쉼표 [0] 6 6 4 2 2 3" xfId="1669"/>
    <cellStyle name="쉼표 [0] 6 6 4 2 3" xfId="2025"/>
    <cellStyle name="쉼표 [0] 6 6 4 2 4" xfId="1325"/>
    <cellStyle name="쉼표 [0] 6 6 5" xfId="267"/>
    <cellStyle name="쉼표 [0] 6 6 5 2" xfId="639"/>
    <cellStyle name="쉼표 [0] 6 6 5 2 2" xfId="985"/>
    <cellStyle name="쉼표 [0] 6 6 5 2 2 2" xfId="2424"/>
    <cellStyle name="쉼표 [0] 6 6 5 2 2 3" xfId="1724"/>
    <cellStyle name="쉼표 [0] 6 6 5 2 3" xfId="2080"/>
    <cellStyle name="쉼표 [0] 6 6 5 2 4" xfId="1380"/>
    <cellStyle name="쉼표 [0] 6 6 6" xfId="310"/>
    <cellStyle name="쉼표 [0] 6 6 6 2" xfId="682"/>
    <cellStyle name="쉼표 [0] 6 6 6 2 2" xfId="1028"/>
    <cellStyle name="쉼표 [0] 6 6 6 2 2 2" xfId="2467"/>
    <cellStyle name="쉼표 [0] 6 6 6 2 2 3" xfId="1767"/>
    <cellStyle name="쉼표 [0] 6 6 6 2 3" xfId="2123"/>
    <cellStyle name="쉼표 [0] 6 6 6 2 4" xfId="1423"/>
    <cellStyle name="쉼표 [0] 6 6 7" xfId="364"/>
    <cellStyle name="쉼표 [0] 6 6 7 2" xfId="732"/>
    <cellStyle name="쉼표 [0] 6 6 7 2 2" xfId="1077"/>
    <cellStyle name="쉼표 [0] 6 6 7 2 2 2" xfId="2516"/>
    <cellStyle name="쉼표 [0] 6 6 7 2 2 3" xfId="1816"/>
    <cellStyle name="쉼표 [0] 6 6 7 2 3" xfId="2172"/>
    <cellStyle name="쉼표 [0] 6 6 7 2 4" xfId="1472"/>
    <cellStyle name="쉼표 [0] 6 6 8" xfId="431"/>
    <cellStyle name="쉼표 [0] 6 6 8 2" xfId="783"/>
    <cellStyle name="쉼표 [0] 6 6 8 2 2" xfId="2222"/>
    <cellStyle name="쉼표 [0] 6 6 8 2 3" xfId="1522"/>
    <cellStyle name="쉼표 [0] 6 6 8 3" xfId="1878"/>
    <cellStyle name="쉼표 [0] 6 6 8 4" xfId="1178"/>
    <cellStyle name="쉼표 [0] 6 7" xfId="67"/>
    <cellStyle name="쉼표 [0] 6 7 2" xfId="125"/>
    <cellStyle name="쉼표 [0] 6 7 2 2" xfId="497"/>
    <cellStyle name="쉼표 [0] 6 7 2 2 2" xfId="846"/>
    <cellStyle name="쉼표 [0] 6 7 2 2 2 2" xfId="2285"/>
    <cellStyle name="쉼표 [0] 6 7 2 2 2 3" xfId="1585"/>
    <cellStyle name="쉼표 [0] 6 7 2 2 3" xfId="1941"/>
    <cellStyle name="쉼표 [0] 6 7 2 2 4" xfId="1241"/>
    <cellStyle name="쉼표 [0] 6 7 3" xfId="174"/>
    <cellStyle name="쉼표 [0] 6 7 3 2" xfId="546"/>
    <cellStyle name="쉼표 [0] 6 7 3 2 2" xfId="894"/>
    <cellStyle name="쉼표 [0] 6 7 3 2 2 2" xfId="2333"/>
    <cellStyle name="쉼표 [0] 6 7 3 2 2 3" xfId="1633"/>
    <cellStyle name="쉼표 [0] 6 7 3 2 3" xfId="1989"/>
    <cellStyle name="쉼표 [0] 6 7 3 2 4" xfId="1289"/>
    <cellStyle name="쉼표 [0] 6 7 4" xfId="217"/>
    <cellStyle name="쉼표 [0] 6 7 4 2" xfId="589"/>
    <cellStyle name="쉼표 [0] 6 7 4 2 2" xfId="937"/>
    <cellStyle name="쉼표 [0] 6 7 4 2 2 2" xfId="2376"/>
    <cellStyle name="쉼표 [0] 6 7 4 2 2 3" xfId="1676"/>
    <cellStyle name="쉼표 [0] 6 7 4 2 3" xfId="2032"/>
    <cellStyle name="쉼표 [0] 6 7 4 2 4" xfId="1332"/>
    <cellStyle name="쉼표 [0] 6 7 5" xfId="274"/>
    <cellStyle name="쉼표 [0] 6 7 5 2" xfId="646"/>
    <cellStyle name="쉼표 [0] 6 7 5 2 2" xfId="992"/>
    <cellStyle name="쉼표 [0] 6 7 5 2 2 2" xfId="2431"/>
    <cellStyle name="쉼표 [0] 6 7 5 2 2 3" xfId="1731"/>
    <cellStyle name="쉼표 [0] 6 7 5 2 3" xfId="2087"/>
    <cellStyle name="쉼표 [0] 6 7 5 2 4" xfId="1387"/>
    <cellStyle name="쉼표 [0] 6 7 6" xfId="317"/>
    <cellStyle name="쉼표 [0] 6 7 6 2" xfId="689"/>
    <cellStyle name="쉼표 [0] 6 7 6 2 2" xfId="1035"/>
    <cellStyle name="쉼표 [0] 6 7 6 2 2 2" xfId="2474"/>
    <cellStyle name="쉼표 [0] 6 7 6 2 2 3" xfId="1774"/>
    <cellStyle name="쉼표 [0] 6 7 6 2 3" xfId="2130"/>
    <cellStyle name="쉼표 [0] 6 7 6 2 4" xfId="1430"/>
    <cellStyle name="쉼표 [0] 6 7 7" xfId="371"/>
    <cellStyle name="쉼표 [0] 6 7 7 2" xfId="739"/>
    <cellStyle name="쉼표 [0] 6 7 7 2 2" xfId="1084"/>
    <cellStyle name="쉼표 [0] 6 7 7 2 2 2" xfId="2523"/>
    <cellStyle name="쉼표 [0] 6 7 7 2 2 3" xfId="1823"/>
    <cellStyle name="쉼표 [0] 6 7 7 2 3" xfId="2179"/>
    <cellStyle name="쉼표 [0] 6 7 7 2 4" xfId="1479"/>
    <cellStyle name="쉼표 [0] 6 7 8" xfId="439"/>
    <cellStyle name="쉼표 [0] 6 7 8 2" xfId="790"/>
    <cellStyle name="쉼표 [0] 6 7 8 2 2" xfId="2229"/>
    <cellStyle name="쉼표 [0] 6 7 8 2 3" xfId="1529"/>
    <cellStyle name="쉼표 [0] 6 7 8 3" xfId="1885"/>
    <cellStyle name="쉼표 [0] 6 7 8 4" xfId="1185"/>
    <cellStyle name="쉼표 [0] 6 8" xfId="76"/>
    <cellStyle name="쉼표 [0] 6 8 2" xfId="448"/>
    <cellStyle name="쉼표 [0] 6 8 2 2" xfId="798"/>
    <cellStyle name="쉼표 [0] 6 8 2 2 2" xfId="2237"/>
    <cellStyle name="쉼표 [0] 6 8 2 2 3" xfId="1537"/>
    <cellStyle name="쉼표 [0] 6 8 2 3" xfId="1893"/>
    <cellStyle name="쉼표 [0] 6 8 2 4" xfId="1193"/>
    <cellStyle name="쉼표 [0] 6 9" xfId="70"/>
    <cellStyle name="쉼표 [0] 6 9 2" xfId="442"/>
    <cellStyle name="쉼표 [0] 6 9 2 2" xfId="793"/>
    <cellStyle name="쉼표 [0] 6 9 2 2 2" xfId="2232"/>
    <cellStyle name="쉼표 [0] 6 9 2 2 3" xfId="1532"/>
    <cellStyle name="쉼표 [0] 6 9 2 3" xfId="1888"/>
    <cellStyle name="쉼표 [0] 6 9 2 4" xfId="1188"/>
    <cellStyle name="쉼표 [0] 7" xfId="27"/>
    <cellStyle name="쉼표 [0] 7 2" xfId="399"/>
    <cellStyle name="쉼표 [0] 8" xfId="377"/>
    <cellStyle name="쉼표 [0] 9" xfId="28"/>
    <cellStyle name="쉼표 [0] 9 2" xfId="400"/>
    <cellStyle name="연결된 셀" xfId="1096" builtinId="24" customBuiltin="1"/>
    <cellStyle name="요약" xfId="1100" builtinId="25" customBuiltin="1"/>
    <cellStyle name="입력" xfId="1093" builtinId="20" customBuiltin="1"/>
    <cellStyle name="제목 1" xfId="1087" builtinId="16" customBuiltin="1"/>
    <cellStyle name="제목 2" xfId="1088" builtinId="17" customBuiltin="1"/>
    <cellStyle name="제목 3" xfId="1089" builtinId="18" customBuiltin="1"/>
    <cellStyle name="제목 4" xfId="1090" builtinId="19" customBuiltin="1"/>
    <cellStyle name="제목 5" xfId="1130"/>
    <cellStyle name="제목 6" xfId="1121"/>
    <cellStyle name="좋음" xfId="1091" builtinId="26" customBuiltin="1"/>
    <cellStyle name="출력" xfId="1094" builtinId="21" customBuiltin="1"/>
    <cellStyle name="표준" xfId="0" builtinId="0"/>
    <cellStyle name="표준 10" xfId="1119"/>
    <cellStyle name="표준 10 2" xfId="2526"/>
    <cellStyle name="표준 2" xfId="2"/>
    <cellStyle name="표준 2 2" xfId="8"/>
    <cellStyle name="표준 2 2 2" xfId="380"/>
    <cellStyle name="표준 3" xfId="4"/>
    <cellStyle name="표준 3 2" xfId="10"/>
    <cellStyle name="표준 3 2 2" xfId="382"/>
    <cellStyle name="표준 4" xfId="12"/>
    <cellStyle name="표준 4 10" xfId="154"/>
    <cellStyle name="표준 4 10 2" xfId="526"/>
    <cellStyle name="표준 4 10 2 2" xfId="875"/>
    <cellStyle name="표준 4 10 2 2 2" xfId="2314"/>
    <cellStyle name="표준 4 10 2 2 3" xfId="1614"/>
    <cellStyle name="표준 4 10 2 3" xfId="1970"/>
    <cellStyle name="표준 4 10 2 4" xfId="1270"/>
    <cellStyle name="표준 4 11" xfId="222"/>
    <cellStyle name="표준 4 11 2" xfId="594"/>
    <cellStyle name="표준 4 11 2 2" xfId="941"/>
    <cellStyle name="표준 4 11 2 2 2" xfId="2380"/>
    <cellStyle name="표준 4 11 2 2 3" xfId="1680"/>
    <cellStyle name="표준 4 11 2 3" xfId="2036"/>
    <cellStyle name="표준 4 11 2 4" xfId="1336"/>
    <cellStyle name="표준 4 12" xfId="254"/>
    <cellStyle name="표준 4 12 2" xfId="626"/>
    <cellStyle name="표준 4 12 2 2" xfId="973"/>
    <cellStyle name="표준 4 12 2 2 2" xfId="2412"/>
    <cellStyle name="표준 4 12 2 2 3" xfId="1712"/>
    <cellStyle name="표준 4 12 2 3" xfId="2068"/>
    <cellStyle name="표준 4 12 2 4" xfId="1368"/>
    <cellStyle name="표준 4 13" xfId="325"/>
    <cellStyle name="표준 4 13 2" xfId="693"/>
    <cellStyle name="표준 4 13 2 2" xfId="1038"/>
    <cellStyle name="표준 4 13 2 2 2" xfId="2477"/>
    <cellStyle name="표준 4 13 2 2 3" xfId="1777"/>
    <cellStyle name="표준 4 13 2 3" xfId="2133"/>
    <cellStyle name="표준 4 13 2 4" xfId="1433"/>
    <cellStyle name="표준 4 14" xfId="384"/>
    <cellStyle name="표준 4 14 2" xfId="744"/>
    <cellStyle name="표준 4 14 2 2" xfId="2183"/>
    <cellStyle name="표준 4 14 2 3" xfId="1483"/>
    <cellStyle name="표준 4 14 3" xfId="1839"/>
    <cellStyle name="표준 4 14 4" xfId="1139"/>
    <cellStyle name="표준 4 2" xfId="20"/>
    <cellStyle name="표준 4 2 2" xfId="80"/>
    <cellStyle name="표준 4 2 2 2" xfId="452"/>
    <cellStyle name="표준 4 2 2 2 2" xfId="802"/>
    <cellStyle name="표준 4 2 2 2 2 2" xfId="2241"/>
    <cellStyle name="표준 4 2 2 2 2 3" xfId="1541"/>
    <cellStyle name="표준 4 2 2 2 3" xfId="1897"/>
    <cellStyle name="표준 4 2 2 2 4" xfId="1197"/>
    <cellStyle name="표준 4 2 3" xfId="130"/>
    <cellStyle name="표준 4 2 3 2" xfId="502"/>
    <cellStyle name="표준 4 2 3 2 2" xfId="851"/>
    <cellStyle name="표준 4 2 3 2 2 2" xfId="2290"/>
    <cellStyle name="표준 4 2 3 2 2 3" xfId="1590"/>
    <cellStyle name="표준 4 2 3 2 3" xfId="1946"/>
    <cellStyle name="표준 4 2 3 2 4" xfId="1246"/>
    <cellStyle name="표준 4 2 4" xfId="178"/>
    <cellStyle name="표준 4 2 4 2" xfId="550"/>
    <cellStyle name="표준 4 2 4 2 2" xfId="898"/>
    <cellStyle name="표준 4 2 4 2 2 2" xfId="2337"/>
    <cellStyle name="표준 4 2 4 2 2 3" xfId="1637"/>
    <cellStyle name="표준 4 2 4 2 3" xfId="1993"/>
    <cellStyle name="표준 4 2 4 2 4" xfId="1293"/>
    <cellStyle name="표준 4 2 5" xfId="230"/>
    <cellStyle name="표준 4 2 5 2" xfId="602"/>
    <cellStyle name="표준 4 2 5 2 2" xfId="949"/>
    <cellStyle name="표준 4 2 5 2 2 2" xfId="2388"/>
    <cellStyle name="표준 4 2 5 2 2 3" xfId="1688"/>
    <cellStyle name="표준 4 2 5 2 3" xfId="2044"/>
    <cellStyle name="표준 4 2 5 2 4" xfId="1344"/>
    <cellStyle name="표준 4 2 6" xfId="278"/>
    <cellStyle name="표준 4 2 6 2" xfId="650"/>
    <cellStyle name="표준 4 2 6 2 2" xfId="996"/>
    <cellStyle name="표준 4 2 6 2 2 2" xfId="2435"/>
    <cellStyle name="표준 4 2 6 2 2 3" xfId="1735"/>
    <cellStyle name="표준 4 2 6 2 3" xfId="2091"/>
    <cellStyle name="표준 4 2 6 2 4" xfId="1391"/>
    <cellStyle name="표준 4 2 7" xfId="332"/>
    <cellStyle name="표준 4 2 7 2" xfId="700"/>
    <cellStyle name="표준 4 2 7 2 2" xfId="1045"/>
    <cellStyle name="표준 4 2 7 2 2 2" xfId="2484"/>
    <cellStyle name="표준 4 2 7 2 2 3" xfId="1784"/>
    <cellStyle name="표준 4 2 7 2 3" xfId="2140"/>
    <cellStyle name="표준 4 2 7 2 4" xfId="1440"/>
    <cellStyle name="표준 4 2 8" xfId="392"/>
    <cellStyle name="표준 4 2 8 2" xfId="751"/>
    <cellStyle name="표준 4 2 8 2 2" xfId="2190"/>
    <cellStyle name="표준 4 2 8 2 3" xfId="1490"/>
    <cellStyle name="표준 4 2 8 3" xfId="1846"/>
    <cellStyle name="표준 4 2 8 4" xfId="1146"/>
    <cellStyle name="표준 4 3" xfId="30"/>
    <cellStyle name="표준 4 3 2" xfId="89"/>
    <cellStyle name="표준 4 3 2 2" xfId="461"/>
    <cellStyle name="표준 4 3 2 2 2" xfId="811"/>
    <cellStyle name="표준 4 3 2 2 2 2" xfId="2250"/>
    <cellStyle name="표준 4 3 2 2 2 3" xfId="1550"/>
    <cellStyle name="표준 4 3 2 2 3" xfId="1906"/>
    <cellStyle name="표준 4 3 2 2 4" xfId="1206"/>
    <cellStyle name="표준 4 3 3" xfId="138"/>
    <cellStyle name="표준 4 3 3 2" xfId="510"/>
    <cellStyle name="표준 4 3 3 2 2" xfId="859"/>
    <cellStyle name="표준 4 3 3 2 2 2" xfId="2298"/>
    <cellStyle name="표준 4 3 3 2 2 3" xfId="1598"/>
    <cellStyle name="표준 4 3 3 2 3" xfId="1954"/>
    <cellStyle name="표준 4 3 3 2 4" xfId="1254"/>
    <cellStyle name="표준 4 3 4" xfId="185"/>
    <cellStyle name="표준 4 3 4 2" xfId="557"/>
    <cellStyle name="표준 4 3 4 2 2" xfId="905"/>
    <cellStyle name="표준 4 3 4 2 2 2" xfId="2344"/>
    <cellStyle name="표준 4 3 4 2 2 3" xfId="1644"/>
    <cellStyle name="표준 4 3 4 2 3" xfId="2000"/>
    <cellStyle name="표준 4 3 4 2 4" xfId="1300"/>
    <cellStyle name="표준 4 3 5" xfId="238"/>
    <cellStyle name="표준 4 3 5 2" xfId="610"/>
    <cellStyle name="표준 4 3 5 2 2" xfId="957"/>
    <cellStyle name="표준 4 3 5 2 2 2" xfId="2396"/>
    <cellStyle name="표준 4 3 5 2 2 3" xfId="1696"/>
    <cellStyle name="표준 4 3 5 2 3" xfId="2052"/>
    <cellStyle name="표준 4 3 5 2 4" xfId="1352"/>
    <cellStyle name="표준 4 3 6" xfId="285"/>
    <cellStyle name="표준 4 3 6 2" xfId="657"/>
    <cellStyle name="표준 4 3 6 2 2" xfId="1003"/>
    <cellStyle name="표준 4 3 6 2 2 2" xfId="2442"/>
    <cellStyle name="표준 4 3 6 2 2 3" xfId="1742"/>
    <cellStyle name="표준 4 3 6 2 3" xfId="2098"/>
    <cellStyle name="표준 4 3 6 2 4" xfId="1398"/>
    <cellStyle name="표준 4 3 7" xfId="339"/>
    <cellStyle name="표준 4 3 7 2" xfId="707"/>
    <cellStyle name="표준 4 3 7 2 2" xfId="1052"/>
    <cellStyle name="표준 4 3 7 2 2 2" xfId="2491"/>
    <cellStyle name="표준 4 3 7 2 2 3" xfId="1791"/>
    <cellStyle name="표준 4 3 7 2 3" xfId="2147"/>
    <cellStyle name="표준 4 3 7 2 4" xfId="1447"/>
    <cellStyle name="표준 4 3 8" xfId="402"/>
    <cellStyle name="표준 4 3 8 2" xfId="758"/>
    <cellStyle name="표준 4 3 8 2 2" xfId="2197"/>
    <cellStyle name="표준 4 3 8 2 3" xfId="1497"/>
    <cellStyle name="표준 4 3 8 3" xfId="1853"/>
    <cellStyle name="표준 4 3 8 4" xfId="1153"/>
    <cellStyle name="표준 4 4" xfId="39"/>
    <cellStyle name="표준 4 4 2" xfId="98"/>
    <cellStyle name="표준 4 4 2 2" xfId="470"/>
    <cellStyle name="표준 4 4 2 2 2" xfId="820"/>
    <cellStyle name="표준 4 4 2 2 2 2" xfId="2259"/>
    <cellStyle name="표준 4 4 2 2 2 3" xfId="1559"/>
    <cellStyle name="표준 4 4 2 2 3" xfId="1915"/>
    <cellStyle name="표준 4 4 2 2 4" xfId="1215"/>
    <cellStyle name="표준 4 4 3" xfId="147"/>
    <cellStyle name="표준 4 4 3 2" xfId="519"/>
    <cellStyle name="표준 4 4 3 2 2" xfId="868"/>
    <cellStyle name="표준 4 4 3 2 2 2" xfId="2307"/>
    <cellStyle name="표준 4 4 3 2 2 3" xfId="1607"/>
    <cellStyle name="표준 4 4 3 2 3" xfId="1963"/>
    <cellStyle name="표준 4 4 3 2 4" xfId="1263"/>
    <cellStyle name="표준 4 4 4" xfId="192"/>
    <cellStyle name="표준 4 4 4 2" xfId="564"/>
    <cellStyle name="표준 4 4 4 2 2" xfId="912"/>
    <cellStyle name="표준 4 4 4 2 2 2" xfId="2351"/>
    <cellStyle name="표준 4 4 4 2 2 3" xfId="1651"/>
    <cellStyle name="표준 4 4 4 2 3" xfId="2007"/>
    <cellStyle name="표준 4 4 4 2 4" xfId="1307"/>
    <cellStyle name="표준 4 4 5" xfId="247"/>
    <cellStyle name="표준 4 4 5 2" xfId="619"/>
    <cellStyle name="표준 4 4 5 2 2" xfId="966"/>
    <cellStyle name="표준 4 4 5 2 2 2" xfId="2405"/>
    <cellStyle name="표준 4 4 5 2 2 3" xfId="1705"/>
    <cellStyle name="표준 4 4 5 2 3" xfId="2061"/>
    <cellStyle name="표준 4 4 5 2 4" xfId="1361"/>
    <cellStyle name="표준 4 4 6" xfId="292"/>
    <cellStyle name="표준 4 4 6 2" xfId="664"/>
    <cellStyle name="표준 4 4 6 2 2" xfId="1010"/>
    <cellStyle name="표준 4 4 6 2 2 2" xfId="2449"/>
    <cellStyle name="표준 4 4 6 2 2 3" xfId="1749"/>
    <cellStyle name="표준 4 4 6 2 3" xfId="2105"/>
    <cellStyle name="표준 4 4 6 2 4" xfId="1405"/>
    <cellStyle name="표준 4 4 7" xfId="346"/>
    <cellStyle name="표준 4 4 7 2" xfId="714"/>
    <cellStyle name="표준 4 4 7 2 2" xfId="1059"/>
    <cellStyle name="표준 4 4 7 2 2 2" xfId="2498"/>
    <cellStyle name="표준 4 4 7 2 2 3" xfId="1798"/>
    <cellStyle name="표준 4 4 7 2 3" xfId="2154"/>
    <cellStyle name="표준 4 4 7 2 4" xfId="1454"/>
    <cellStyle name="표준 4 4 8" xfId="411"/>
    <cellStyle name="표준 4 4 8 2" xfId="765"/>
    <cellStyle name="표준 4 4 8 2 2" xfId="2204"/>
    <cellStyle name="표준 4 4 8 2 3" xfId="1504"/>
    <cellStyle name="표준 4 4 8 3" xfId="1860"/>
    <cellStyle name="표준 4 4 8 4" xfId="1160"/>
    <cellStyle name="표준 4 5" xfId="47"/>
    <cellStyle name="표준 4 5 2" xfId="106"/>
    <cellStyle name="표준 4 5 2 2" xfId="478"/>
    <cellStyle name="표준 4 5 2 2 2" xfId="828"/>
    <cellStyle name="표준 4 5 2 2 2 2" xfId="2267"/>
    <cellStyle name="표준 4 5 2 2 2 3" xfId="1567"/>
    <cellStyle name="표준 4 5 2 2 3" xfId="1923"/>
    <cellStyle name="표준 4 5 2 2 4" xfId="1223"/>
    <cellStyle name="표준 4 5 3" xfId="155"/>
    <cellStyle name="표준 4 5 3 2" xfId="527"/>
    <cellStyle name="표준 4 5 3 2 2" xfId="876"/>
    <cellStyle name="표준 4 5 3 2 2 2" xfId="2315"/>
    <cellStyle name="표준 4 5 3 2 2 3" xfId="1615"/>
    <cellStyle name="표준 4 5 3 2 3" xfId="1971"/>
    <cellStyle name="표준 4 5 3 2 4" xfId="1271"/>
    <cellStyle name="표준 4 5 4" xfId="199"/>
    <cellStyle name="표준 4 5 4 2" xfId="571"/>
    <cellStyle name="표준 4 5 4 2 2" xfId="919"/>
    <cellStyle name="표준 4 5 4 2 2 2" xfId="2358"/>
    <cellStyle name="표준 4 5 4 2 2 3" xfId="1658"/>
    <cellStyle name="표준 4 5 4 2 3" xfId="2014"/>
    <cellStyle name="표준 4 5 4 2 4" xfId="1314"/>
    <cellStyle name="표준 4 5 5" xfId="255"/>
    <cellStyle name="표준 4 5 5 2" xfId="627"/>
    <cellStyle name="표준 4 5 5 2 2" xfId="974"/>
    <cellStyle name="표준 4 5 5 2 2 2" xfId="2413"/>
    <cellStyle name="표준 4 5 5 2 2 3" xfId="1713"/>
    <cellStyle name="표준 4 5 5 2 3" xfId="2069"/>
    <cellStyle name="표준 4 5 5 2 4" xfId="1369"/>
    <cellStyle name="표준 4 5 6" xfId="299"/>
    <cellStyle name="표준 4 5 6 2" xfId="671"/>
    <cellStyle name="표준 4 5 6 2 2" xfId="1017"/>
    <cellStyle name="표준 4 5 6 2 2 2" xfId="2456"/>
    <cellStyle name="표준 4 5 6 2 2 3" xfId="1756"/>
    <cellStyle name="표준 4 5 6 2 3" xfId="2112"/>
    <cellStyle name="표준 4 5 6 2 4" xfId="1412"/>
    <cellStyle name="표준 4 5 7" xfId="353"/>
    <cellStyle name="표준 4 5 7 2" xfId="721"/>
    <cellStyle name="표준 4 5 7 2 2" xfId="1066"/>
    <cellStyle name="표준 4 5 7 2 2 2" xfId="2505"/>
    <cellStyle name="표준 4 5 7 2 2 3" xfId="1805"/>
    <cellStyle name="표준 4 5 7 2 3" xfId="2161"/>
    <cellStyle name="표준 4 5 7 2 4" xfId="1461"/>
    <cellStyle name="표준 4 5 8" xfId="419"/>
    <cellStyle name="표준 4 5 8 2" xfId="772"/>
    <cellStyle name="표준 4 5 8 2 2" xfId="2211"/>
    <cellStyle name="표준 4 5 8 2 3" xfId="1511"/>
    <cellStyle name="표준 4 5 8 3" xfId="1867"/>
    <cellStyle name="표준 4 5 8 4" xfId="1167"/>
    <cellStyle name="표준 4 6" xfId="55"/>
    <cellStyle name="표준 4 6 2" xfId="114"/>
    <cellStyle name="표준 4 6 2 2" xfId="486"/>
    <cellStyle name="표준 4 6 2 2 2" xfId="835"/>
    <cellStyle name="표준 4 6 2 2 2 2" xfId="2274"/>
    <cellStyle name="표준 4 6 2 2 2 3" xfId="1574"/>
    <cellStyle name="표준 4 6 2 2 3" xfId="1930"/>
    <cellStyle name="표준 4 6 2 2 4" xfId="1230"/>
    <cellStyle name="표준 4 6 3" xfId="163"/>
    <cellStyle name="표준 4 6 3 2" xfId="535"/>
    <cellStyle name="표준 4 6 3 2 2" xfId="883"/>
    <cellStyle name="표준 4 6 3 2 2 2" xfId="2322"/>
    <cellStyle name="표준 4 6 3 2 2 3" xfId="1622"/>
    <cellStyle name="표준 4 6 3 2 3" xfId="1978"/>
    <cellStyle name="표준 4 6 3 2 4" xfId="1278"/>
    <cellStyle name="표준 4 6 4" xfId="206"/>
    <cellStyle name="표준 4 6 4 2" xfId="578"/>
    <cellStyle name="표준 4 6 4 2 2" xfId="926"/>
    <cellStyle name="표준 4 6 4 2 2 2" xfId="2365"/>
    <cellStyle name="표준 4 6 4 2 2 3" xfId="1665"/>
    <cellStyle name="표준 4 6 4 2 3" xfId="2021"/>
    <cellStyle name="표준 4 6 4 2 4" xfId="1321"/>
    <cellStyle name="표준 4 6 5" xfId="263"/>
    <cellStyle name="표준 4 6 5 2" xfId="635"/>
    <cellStyle name="표준 4 6 5 2 2" xfId="981"/>
    <cellStyle name="표준 4 6 5 2 2 2" xfId="2420"/>
    <cellStyle name="표준 4 6 5 2 2 3" xfId="1720"/>
    <cellStyle name="표준 4 6 5 2 3" xfId="2076"/>
    <cellStyle name="표준 4 6 5 2 4" xfId="1376"/>
    <cellStyle name="표준 4 6 6" xfId="306"/>
    <cellStyle name="표준 4 6 6 2" xfId="678"/>
    <cellStyle name="표준 4 6 6 2 2" xfId="1024"/>
    <cellStyle name="표준 4 6 6 2 2 2" xfId="2463"/>
    <cellStyle name="표준 4 6 6 2 2 3" xfId="1763"/>
    <cellStyle name="표준 4 6 6 2 3" xfId="2119"/>
    <cellStyle name="표준 4 6 6 2 4" xfId="1419"/>
    <cellStyle name="표준 4 6 7" xfId="360"/>
    <cellStyle name="표준 4 6 7 2" xfId="728"/>
    <cellStyle name="표준 4 6 7 2 2" xfId="1073"/>
    <cellStyle name="표준 4 6 7 2 2 2" xfId="2512"/>
    <cellStyle name="표준 4 6 7 2 2 3" xfId="1812"/>
    <cellStyle name="표준 4 6 7 2 3" xfId="2168"/>
    <cellStyle name="표준 4 6 7 2 4" xfId="1468"/>
    <cellStyle name="표준 4 6 8" xfId="427"/>
    <cellStyle name="표준 4 6 8 2" xfId="779"/>
    <cellStyle name="표준 4 6 8 2 2" xfId="2218"/>
    <cellStyle name="표준 4 6 8 2 3" xfId="1518"/>
    <cellStyle name="표준 4 6 8 3" xfId="1874"/>
    <cellStyle name="표준 4 6 8 4" xfId="1174"/>
    <cellStyle name="표준 4 7" xfId="63"/>
    <cellStyle name="표준 4 7 2" xfId="121"/>
    <cellStyle name="표준 4 7 2 2" xfId="493"/>
    <cellStyle name="표준 4 7 2 2 2" xfId="842"/>
    <cellStyle name="표준 4 7 2 2 2 2" xfId="2281"/>
    <cellStyle name="표준 4 7 2 2 2 3" xfId="1581"/>
    <cellStyle name="표준 4 7 2 2 3" xfId="1937"/>
    <cellStyle name="표준 4 7 2 2 4" xfId="1237"/>
    <cellStyle name="표준 4 7 3" xfId="170"/>
    <cellStyle name="표준 4 7 3 2" xfId="542"/>
    <cellStyle name="표준 4 7 3 2 2" xfId="890"/>
    <cellStyle name="표준 4 7 3 2 2 2" xfId="2329"/>
    <cellStyle name="표준 4 7 3 2 2 3" xfId="1629"/>
    <cellStyle name="표준 4 7 3 2 3" xfId="1985"/>
    <cellStyle name="표준 4 7 3 2 4" xfId="1285"/>
    <cellStyle name="표준 4 7 4" xfId="213"/>
    <cellStyle name="표준 4 7 4 2" xfId="585"/>
    <cellStyle name="표준 4 7 4 2 2" xfId="933"/>
    <cellStyle name="표준 4 7 4 2 2 2" xfId="2372"/>
    <cellStyle name="표준 4 7 4 2 2 3" xfId="1672"/>
    <cellStyle name="표준 4 7 4 2 3" xfId="2028"/>
    <cellStyle name="표준 4 7 4 2 4" xfId="1328"/>
    <cellStyle name="표준 4 7 5" xfId="270"/>
    <cellStyle name="표준 4 7 5 2" xfId="642"/>
    <cellStyle name="표준 4 7 5 2 2" xfId="988"/>
    <cellStyle name="표준 4 7 5 2 2 2" xfId="2427"/>
    <cellStyle name="표준 4 7 5 2 2 3" xfId="1727"/>
    <cellStyle name="표준 4 7 5 2 3" xfId="2083"/>
    <cellStyle name="표준 4 7 5 2 4" xfId="1383"/>
    <cellStyle name="표준 4 7 6" xfId="313"/>
    <cellStyle name="표준 4 7 6 2" xfId="685"/>
    <cellStyle name="표준 4 7 6 2 2" xfId="1031"/>
    <cellStyle name="표준 4 7 6 2 2 2" xfId="2470"/>
    <cellStyle name="표준 4 7 6 2 2 3" xfId="1770"/>
    <cellStyle name="표준 4 7 6 2 3" xfId="2126"/>
    <cellStyle name="표준 4 7 6 2 4" xfId="1426"/>
    <cellStyle name="표준 4 7 7" xfId="367"/>
    <cellStyle name="표준 4 7 7 2" xfId="735"/>
    <cellStyle name="표준 4 7 7 2 2" xfId="1080"/>
    <cellStyle name="표준 4 7 7 2 2 2" xfId="2519"/>
    <cellStyle name="표준 4 7 7 2 2 3" xfId="1819"/>
    <cellStyle name="표준 4 7 7 2 3" xfId="2175"/>
    <cellStyle name="표준 4 7 7 2 4" xfId="1475"/>
    <cellStyle name="표준 4 7 8" xfId="435"/>
    <cellStyle name="표준 4 7 8 2" xfId="786"/>
    <cellStyle name="표준 4 7 8 2 2" xfId="2225"/>
    <cellStyle name="표준 4 7 8 2 3" xfId="1525"/>
    <cellStyle name="표준 4 7 8 3" xfId="1881"/>
    <cellStyle name="표준 4 7 8 4" xfId="1181"/>
    <cellStyle name="표준 4 8" xfId="72"/>
    <cellStyle name="표준 4 8 2" xfId="444"/>
    <cellStyle name="표준 4 8 2 2" xfId="794"/>
    <cellStyle name="표준 4 8 2 2 2" xfId="2233"/>
    <cellStyle name="표준 4 8 2 2 3" xfId="1533"/>
    <cellStyle name="표준 4 8 2 3" xfId="1889"/>
    <cellStyle name="표준 4 8 2 4" xfId="1189"/>
    <cellStyle name="표준 4 9" xfId="105"/>
    <cellStyle name="표준 4 9 2" xfId="477"/>
    <cellStyle name="표준 4 9 2 2" xfId="827"/>
    <cellStyle name="표준 4 9 2 2 2" xfId="2266"/>
    <cellStyle name="표준 4 9 2 2 3" xfId="1566"/>
    <cellStyle name="표준 4 9 2 3" xfId="1922"/>
    <cellStyle name="표준 4 9 2 4" xfId="1222"/>
    <cellStyle name="표준 5" xfId="320"/>
    <cellStyle name="표준 6" xfId="322"/>
    <cellStyle name="표준 7" xfId="6"/>
    <cellStyle name="표준 7 2" xfId="378"/>
    <cellStyle name="표준 8" xfId="376"/>
    <cellStyle name="표준 9" xfId="375"/>
    <cellStyle name="표준 9 2" xfId="743"/>
    <cellStyle name="표준 9 2 2" xfId="2182"/>
    <cellStyle name="표준 9 2 3" xfId="1482"/>
    <cellStyle name="표준 9 3" xfId="1838"/>
    <cellStyle name="표준 9 4" xfId="113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1.%20&#50689;&#45909;&#51021;%20&#44396;&#48120;&#47532;\05.%20&#50689;&#45909;&#44400;%20&#50689;&#45909;&#51021;%20&#44396;&#48120;&#47532;%20&#49328;4-1&#5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28.%20&#50689;&#45909;&#44400;%20&#50689;&#45909;&#51021;%20&#54868;&#49688;&#47532;%20&#49328;78&#5107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29.%20&#50689;&#45909;&#44400;%20&#50689;&#45909;&#51021;%20&#54868;&#49688;&#47532;%20&#49328;79&#5107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0.%20&#50689;&#45909;&#44400;%20&#50689;&#45909;&#51021;%20&#54868;&#49688;&#47532;%20&#49328;80-3&#5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1.%20&#50689;&#45909;&#44400;%20&#50689;&#45909;&#51021;%20&#54868;&#49688;&#47532;%20&#49328;80-6&#5107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91&#5107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2.%20&#50689;&#45909;&#44400;%20&#50689;&#45909;&#51021;%20&#54868;&#49688;&#47532;%20&#49328;91-2&#5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3.%20&#50689;&#45909;&#44400;%20&#50689;&#45909;&#51021;%20&#54868;&#49688;&#47532;%20&#49328;91-3&#5107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4.%20&#50689;&#45909;&#44400;%20&#50689;&#45909;&#51021;%20&#54868;&#49688;&#47532;%20&#49328;91-4&#5107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24.%20&#50689;&#45909;&#44400;%20&#50689;&#45909;&#51021;%20&#54868;&#49688;&#47532;%20&#49328;93&#510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5.%20&#50689;&#45909;&#44400;%20&#50689;&#45909;&#51021;%20&#54868;&#49688;&#47532;%20&#49328;97&#5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1.%20&#50689;&#45909;&#51021;%20&#44396;&#48120;&#47532;\02.%20&#50689;&#45909;&#44400;%20&#50689;&#45909;&#51021;%20&#44396;&#48120;&#47532;%20&#49328;13&#5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6.%20&#50689;&#45909;&#44400;%20&#50689;&#45909;&#51021;%20&#54868;&#49688;&#47532;%20&#49328;99&#51076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7.%20&#50689;&#45909;&#44400;%20&#50689;&#45909;&#51021;%20&#54868;&#49688;&#47532;%20&#49328;103&#5107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05-2&#51076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06&#5107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08&#51076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0-1&#51076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1&#51076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2&#5107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3&#51076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5-1&#5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1.%20&#50689;&#45909;&#51021;%20&#44396;&#48120;&#47532;\04.%20&#50689;&#45909;&#44400;%20&#50689;&#45909;&#51021;%20&#44396;&#48120;&#47532;%20&#49328;14&#51076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5-2&#51076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6&#51076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7&#51076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8&#51076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39-1&#51076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40&#51076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140-1&#5107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33.%20&#50689;&#45909;&#44400;%20&#50689;&#45909;&#51021;%20&#54868;&#49688;&#47532;%20&#49328;91-2&#51076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6.%20&#50689;&#45909;&#44400;%20&#50689;&#45909;&#51021;%20&#54868;&#49688;&#47532;%20&#49328;172&#51076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3.%20&#50689;&#45909;&#51021;%20&#54868;&#52380;&#47532;\41.%20&#50689;&#45909;&#44400;%20&#50689;&#45909;&#51021;%20&#54868;&#52380;&#47532;%20&#49328;48&#5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1.%20&#50689;&#45909;&#51021;%20&#44396;&#48120;&#47532;\03.%20&#50689;&#45909;&#44400;%20&#50689;&#45909;&#51021;%20&#44396;&#48120;&#47532;%20&#49328;19&#51076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3.%20&#50689;&#45909;&#51021;%20&#54868;&#52380;&#47532;\40.%20&#50689;&#45909;&#44400;%20&#50689;&#45909;&#51021;%20&#54868;&#52380;&#47532;%20&#49328;52&#51076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3.%20&#50689;&#45909;&#51021;%20&#54868;&#52380;&#47532;\39.%20&#50689;&#45909;&#44400;%20&#50689;&#45909;&#51021;%20&#54868;&#52380;&#47532;%20&#49328;69&#51076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3.%20&#50689;&#45909;&#51021;%20&#54868;&#52380;&#47532;\38.%20&#50689;&#45909;&#44400;%20&#50689;&#45909;&#51021;%20&#54868;&#52380;&#47532;%20&#49328;70-1&#5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01.%20&#50689;&#45909;&#44400;%20&#50689;&#45909;&#51021;%20&#44396;&#48120;&#47532;%20&#49328;22&#5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07.%20&#50689;&#45909;&#44400;%20&#50689;&#45909;&#51021;%20&#54868;&#49688;&#47532;%20&#49328;66-4&#5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25.%20&#50689;&#45909;&#44400;%20&#50689;&#45909;&#51021;%20&#54868;&#49688;&#47532;%20&#49328;71-3&#5107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26.%20&#50689;&#45909;&#44400;%20&#50689;&#45909;&#51021;%20&#54868;&#49688;&#47532;%20&#49328;71-4&#5107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%20&#50689;&#45909;&#44288;&#47532;&#49548;\5%20&#54633;&#52380;,&#44256;&#47161;%20&#49328;&#48520;(2022.2&#50900;)\&#44256;&#47161;%20&#49328;&#48520;\2.%20&#50689;&#45909;&#51021;%20&#54868;&#49688;&#47532;\27.%20&#50689;&#45909;&#44400;%20&#50689;&#45909;&#51021;%20&#54868;&#49688;&#47532;%20&#49328;71-5&#5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262.03000000000003</v>
          </cell>
        </row>
        <row r="8">
          <cell r="B8">
            <v>1350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135.35499999999999</v>
          </cell>
        </row>
        <row r="8">
          <cell r="B8">
            <v>750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114.53</v>
          </cell>
        </row>
        <row r="8">
          <cell r="B8">
            <v>1100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59.545000000000002</v>
          </cell>
        </row>
        <row r="8">
          <cell r="B8">
            <v>1950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90.175000000000011</v>
          </cell>
        </row>
        <row r="8">
          <cell r="B8">
            <v>2100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114.26</v>
          </cell>
        </row>
        <row r="8">
          <cell r="B8">
            <v>1775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100.55999999999999</v>
          </cell>
        </row>
        <row r="8">
          <cell r="B8">
            <v>2100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268.95999999999998</v>
          </cell>
        </row>
        <row r="8">
          <cell r="B8">
            <v>1750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166.45499999999998</v>
          </cell>
        </row>
        <row r="8">
          <cell r="B8">
            <v>1825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103.55999999999999</v>
          </cell>
        </row>
        <row r="8">
          <cell r="B8">
            <v>1450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94.72</v>
          </cell>
        </row>
        <row r="8">
          <cell r="B8">
            <v>2100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264.61333333333334</v>
          </cell>
        </row>
        <row r="8">
          <cell r="B8">
            <v>2850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187.82000000000002</v>
          </cell>
        </row>
        <row r="8">
          <cell r="B8">
            <v>1950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135.89000000000001</v>
          </cell>
        </row>
        <row r="8">
          <cell r="B8">
            <v>1550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189.09166666666664</v>
          </cell>
        </row>
        <row r="8">
          <cell r="B8">
            <v>800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112.03166666666668</v>
          </cell>
        </row>
        <row r="8">
          <cell r="B8">
            <v>1333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363.28999999999996</v>
          </cell>
        </row>
        <row r="8">
          <cell r="B8">
            <v>900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259.54500000000002</v>
          </cell>
        </row>
        <row r="8">
          <cell r="B8">
            <v>1050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129.9425</v>
          </cell>
        </row>
        <row r="8">
          <cell r="B8">
            <v>1750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122.55999999999999</v>
          </cell>
        </row>
        <row r="8">
          <cell r="B8">
            <v>2200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161.63499999999999</v>
          </cell>
        </row>
        <row r="8">
          <cell r="B8">
            <v>1175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89.081666666666649</v>
          </cell>
        </row>
        <row r="8">
          <cell r="B8">
            <v>1817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133.16499999999999</v>
          </cell>
        </row>
        <row r="8">
          <cell r="B8">
            <v>1500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92.675000000000011</v>
          </cell>
        </row>
        <row r="8">
          <cell r="B8">
            <v>1925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127.01</v>
          </cell>
        </row>
        <row r="8">
          <cell r="B8">
            <v>1800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65.074999999999974</v>
          </cell>
        </row>
        <row r="8">
          <cell r="B8">
            <v>2225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172.1875</v>
          </cell>
        </row>
        <row r="8">
          <cell r="B8">
            <v>2225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140.86000000000001</v>
          </cell>
        </row>
        <row r="8">
          <cell r="B8">
            <v>2083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264.49</v>
          </cell>
        </row>
        <row r="8">
          <cell r="B8">
            <v>1475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227.82</v>
          </cell>
        </row>
        <row r="8">
          <cell r="B8">
            <v>1050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100.55999999999999</v>
          </cell>
        </row>
        <row r="8">
          <cell r="B8">
            <v>2100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284.98</v>
          </cell>
        </row>
        <row r="8">
          <cell r="B8">
            <v>1650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150.52750000000003</v>
          </cell>
        </row>
        <row r="8">
          <cell r="B8">
            <v>2200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348.73500000000001</v>
          </cell>
        </row>
        <row r="8">
          <cell r="B8">
            <v>2275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163.36999999999995</v>
          </cell>
        </row>
        <row r="8">
          <cell r="B8">
            <v>1233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371.84499999999997</v>
          </cell>
        </row>
        <row r="8">
          <cell r="B8">
            <v>1850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300.69166666666672</v>
          </cell>
        </row>
        <row r="8">
          <cell r="B8">
            <v>1284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 refreshError="1">
        <row r="7">
          <cell r="B7">
            <v>201.67666666666668</v>
          </cell>
        </row>
        <row r="8">
          <cell r="B8">
            <v>3033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150.78499999999997</v>
          </cell>
        </row>
        <row r="8">
          <cell r="B8">
            <v>1625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113.68499999999999</v>
          </cell>
        </row>
        <row r="8">
          <cell r="B8">
            <v>2050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120.23499999999997</v>
          </cell>
        </row>
        <row r="8">
          <cell r="B8">
            <v>2100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반재적조서"/>
      <sheetName val="표준지집계표"/>
      <sheetName val="수고"/>
      <sheetName val="야장입력"/>
      <sheetName val="재적표"/>
    </sheetNames>
    <sheetDataSet>
      <sheetData sheetId="0">
        <row r="7">
          <cell r="B7">
            <v>206.23500000000004</v>
          </cell>
        </row>
        <row r="8">
          <cell r="B8">
            <v>1250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D"/>
      </a:accent4>
      <a:accent5>
        <a:srgbClr val="4BACC6"/>
      </a:accent5>
      <a:accent6>
        <a:srgbClr val="F79649"/>
      </a:accent6>
      <a:hlink>
        <a:srgbClr val="0000FF"/>
      </a:hlink>
      <a:folHlink>
        <a:srgbClr val="800080"/>
      </a:folHlink>
    </a:clrScheme>
    <a:fontScheme name="office">
      <a:majorFont>
        <a:latin typeface="Gothic"/>
        <a:ea typeface=""/>
        <a:cs typeface=""/>
      </a:majorFont>
      <a:minorFont>
        <a:latin typeface="Gothic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/>
            </a:gs>
            <a:gs pos="100000">
              <a:schemeClr val="phClr"/>
            </a:gs>
          </a:gsLst>
          <a:lin ang="0" scaled="0"/>
        </a:gradFill>
        <a:gradFill>
          <a:gsLst>
            <a:gs pos="0">
              <a:schemeClr val="phClr"/>
            </a:gs>
            <a:gs pos="100000">
              <a:schemeClr val="phClr"/>
            </a:gs>
          </a:gsLst>
          <a:lin ang="0" scaled="0"/>
        </a:gradFill>
      </a:fillStyleLst>
      <a:lnStyleLst>
        <a:ln w="12700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outerShdw>
              <a:schemeClr val="dk1"/>
            </a:outerShdw>
          </a:effectLst>
        </a:effectStyle>
        <a:effectStyle>
          <a:effectLst>
            <a:outerShdw>
              <a:schemeClr val="dk1"/>
            </a:outerShdw>
          </a:effectLst>
        </a:effectStyle>
        <a:effectStyle>
          <a:effectLst>
            <a:outerShdw>
              <a:schemeClr val="dk1"/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/>
            </a:gs>
            <a:gs pos="100000">
              <a:schemeClr val="phClr"/>
            </a:gs>
          </a:gsLst>
          <a:lin ang="0" scaled="0"/>
        </a:gradFill>
        <a:gradFill>
          <a:gsLst>
            <a:gs pos="0">
              <a:schemeClr val="phClr"/>
            </a:gs>
            <a:gs pos="100000">
              <a:schemeClr val="phClr"/>
            </a:gs>
          </a:gsLst>
          <a:lin ang="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110" zoomScaleNormal="130" zoomScaleSheetLayoutView="110" workbookViewId="0">
      <selection activeCell="F15" sqref="F15"/>
    </sheetView>
  </sheetViews>
  <sheetFormatPr defaultRowHeight="12.75"/>
  <cols>
    <col min="1" max="1" width="6" customWidth="1"/>
    <col min="2" max="2" width="0" hidden="1" customWidth="1"/>
    <col min="5" max="5" width="12.140625" customWidth="1"/>
    <col min="6" max="6" width="12.85546875" customWidth="1"/>
    <col min="7" max="7" width="6.5703125" customWidth="1"/>
    <col min="8" max="8" width="16.42578125" customWidth="1"/>
  </cols>
  <sheetData>
    <row r="1" spans="1:9" ht="26.25">
      <c r="A1" s="206" t="s">
        <v>253</v>
      </c>
      <c r="B1" s="206"/>
      <c r="C1" s="206"/>
      <c r="D1" s="206"/>
      <c r="E1" s="206"/>
      <c r="F1" s="206"/>
      <c r="G1" s="206"/>
      <c r="H1" s="206"/>
      <c r="I1" s="206"/>
    </row>
    <row r="3" spans="1:9" ht="13.5" customHeight="1">
      <c r="A3" s="164" t="s">
        <v>16</v>
      </c>
      <c r="B3" s="164" t="s">
        <v>4</v>
      </c>
      <c r="C3" s="164" t="s">
        <v>15</v>
      </c>
      <c r="D3" s="164" t="s">
        <v>20</v>
      </c>
      <c r="E3" s="164" t="s">
        <v>23</v>
      </c>
      <c r="F3" s="167" t="s">
        <v>30</v>
      </c>
      <c r="G3" s="161" t="s">
        <v>14</v>
      </c>
      <c r="H3" s="209"/>
      <c r="I3" s="160" t="s">
        <v>252</v>
      </c>
    </row>
    <row r="4" spans="1:9" ht="12.75" customHeight="1">
      <c r="A4" s="165"/>
      <c r="B4" s="165"/>
      <c r="C4" s="165"/>
      <c r="D4" s="165"/>
      <c r="E4" s="165"/>
      <c r="F4" s="168"/>
      <c r="G4" s="162"/>
      <c r="H4" s="210"/>
      <c r="I4" s="160"/>
    </row>
    <row r="5" spans="1:9" ht="12.75" customHeight="1">
      <c r="A5" s="165"/>
      <c r="B5" s="165"/>
      <c r="C5" s="165"/>
      <c r="D5" s="165"/>
      <c r="E5" s="165"/>
      <c r="F5" s="168"/>
      <c r="G5" s="162"/>
      <c r="H5" s="207" t="s">
        <v>251</v>
      </c>
      <c r="I5" s="160"/>
    </row>
    <row r="6" spans="1:9" ht="12.75" customHeight="1">
      <c r="A6" s="166"/>
      <c r="B6" s="166"/>
      <c r="C6" s="166"/>
      <c r="D6" s="166"/>
      <c r="E6" s="166"/>
      <c r="F6" s="169"/>
      <c r="G6" s="163"/>
      <c r="H6" s="208"/>
      <c r="I6" s="160"/>
    </row>
    <row r="7" spans="1:9" s="158" customFormat="1" ht="22.5" customHeight="1">
      <c r="A7" s="154">
        <v>1</v>
      </c>
      <c r="B7" s="154" t="s">
        <v>205</v>
      </c>
      <c r="C7" s="154" t="s">
        <v>206</v>
      </c>
      <c r="D7" s="154" t="s">
        <v>249</v>
      </c>
      <c r="E7" s="155" t="s">
        <v>234</v>
      </c>
      <c r="F7" s="156">
        <v>13357.75</v>
      </c>
      <c r="G7" s="157" t="s">
        <v>9</v>
      </c>
      <c r="H7" s="159" t="s">
        <v>254</v>
      </c>
      <c r="I7" s="205"/>
    </row>
    <row r="8" spans="1:9" s="158" customFormat="1" ht="22.5" customHeight="1">
      <c r="A8" s="154">
        <v>2</v>
      </c>
      <c r="B8" s="154" t="s">
        <v>205</v>
      </c>
      <c r="C8" s="154" t="s">
        <v>206</v>
      </c>
      <c r="D8" s="154" t="s">
        <v>249</v>
      </c>
      <c r="E8" s="154" t="s">
        <v>235</v>
      </c>
      <c r="F8" s="156">
        <v>337.54</v>
      </c>
      <c r="G8" s="157" t="s">
        <v>9</v>
      </c>
      <c r="H8" s="159" t="s">
        <v>254</v>
      </c>
      <c r="I8" s="205"/>
    </row>
    <row r="9" spans="1:9" s="158" customFormat="1" ht="22.5" customHeight="1">
      <c r="A9" s="154">
        <v>3</v>
      </c>
      <c r="B9" s="154" t="s">
        <v>205</v>
      </c>
      <c r="C9" s="154" t="s">
        <v>206</v>
      </c>
      <c r="D9" s="154" t="s">
        <v>248</v>
      </c>
      <c r="E9" s="155" t="s">
        <v>213</v>
      </c>
      <c r="F9" s="156">
        <v>404.31</v>
      </c>
      <c r="G9" s="157" t="s">
        <v>9</v>
      </c>
      <c r="H9" s="159" t="s">
        <v>255</v>
      </c>
      <c r="I9" s="205"/>
    </row>
    <row r="10" spans="1:9" s="158" customFormat="1" ht="22.5" customHeight="1">
      <c r="A10" s="154">
        <v>4</v>
      </c>
      <c r="B10" s="154" t="s">
        <v>205</v>
      </c>
      <c r="C10" s="154" t="s">
        <v>206</v>
      </c>
      <c r="D10" s="154" t="s">
        <v>249</v>
      </c>
      <c r="E10" s="154" t="s">
        <v>236</v>
      </c>
      <c r="F10" s="156">
        <v>799.75</v>
      </c>
      <c r="G10" s="157" t="s">
        <v>9</v>
      </c>
      <c r="H10" s="159" t="s">
        <v>256</v>
      </c>
      <c r="I10" s="205"/>
    </row>
    <row r="11" spans="1:9" s="158" customFormat="1" ht="22.5" customHeight="1">
      <c r="A11" s="154">
        <v>5</v>
      </c>
      <c r="B11" s="154" t="s">
        <v>205</v>
      </c>
      <c r="C11" s="154" t="s">
        <v>206</v>
      </c>
      <c r="D11" s="154" t="s">
        <v>248</v>
      </c>
      <c r="E11" s="155" t="s">
        <v>215</v>
      </c>
      <c r="F11" s="156">
        <v>3570.92</v>
      </c>
      <c r="G11" s="157" t="s">
        <v>9</v>
      </c>
      <c r="H11" s="159" t="s">
        <v>257</v>
      </c>
      <c r="I11" s="205"/>
    </row>
    <row r="12" spans="1:9" s="158" customFormat="1" ht="22.5" customHeight="1">
      <c r="A12" s="154">
        <v>6</v>
      </c>
      <c r="B12" s="154" t="s">
        <v>205</v>
      </c>
      <c r="C12" s="154" t="s">
        <v>206</v>
      </c>
      <c r="D12" s="154" t="s">
        <v>249</v>
      </c>
      <c r="E12" s="155">
        <v>1036</v>
      </c>
      <c r="F12" s="156">
        <v>200.85</v>
      </c>
      <c r="G12" s="157" t="s">
        <v>9</v>
      </c>
      <c r="H12" s="159" t="s">
        <v>258</v>
      </c>
      <c r="I12" s="205"/>
    </row>
    <row r="13" spans="1:9" s="158" customFormat="1" ht="22.5" customHeight="1">
      <c r="A13" s="154">
        <v>7</v>
      </c>
      <c r="B13" s="154" t="s">
        <v>205</v>
      </c>
      <c r="C13" s="154" t="s">
        <v>206</v>
      </c>
      <c r="D13" s="154" t="s">
        <v>249</v>
      </c>
      <c r="E13" s="154" t="s">
        <v>239</v>
      </c>
      <c r="F13" s="156">
        <v>447.13</v>
      </c>
      <c r="G13" s="157" t="s">
        <v>9</v>
      </c>
      <c r="H13" s="159" t="s">
        <v>259</v>
      </c>
      <c r="I13" s="205"/>
    </row>
    <row r="14" spans="1:9" s="158" customFormat="1" ht="22.5" customHeight="1">
      <c r="A14" s="154">
        <v>8</v>
      </c>
      <c r="B14" s="154" t="s">
        <v>205</v>
      </c>
      <c r="C14" s="154" t="s">
        <v>206</v>
      </c>
      <c r="D14" s="154" t="s">
        <v>248</v>
      </c>
      <c r="E14" s="155" t="s">
        <v>230</v>
      </c>
      <c r="F14" s="156">
        <v>3797.77</v>
      </c>
      <c r="G14" s="157" t="s">
        <v>9</v>
      </c>
      <c r="H14" s="159" t="s">
        <v>260</v>
      </c>
      <c r="I14" s="205"/>
    </row>
    <row r="15" spans="1:9" ht="22.5" customHeight="1">
      <c r="A15" s="154">
        <v>9</v>
      </c>
      <c r="B15" s="154" t="s">
        <v>205</v>
      </c>
      <c r="C15" s="154" t="s">
        <v>206</v>
      </c>
      <c r="D15" s="154" t="s">
        <v>247</v>
      </c>
      <c r="E15" s="155">
        <v>268</v>
      </c>
      <c r="F15" s="156">
        <v>223.7</v>
      </c>
      <c r="G15" s="157" t="s">
        <v>9</v>
      </c>
      <c r="H15" s="159" t="s">
        <v>261</v>
      </c>
      <c r="I15" s="205"/>
    </row>
    <row r="16" spans="1:9" s="158" customFormat="1" ht="22.5" customHeight="1">
      <c r="A16" s="154">
        <v>10</v>
      </c>
      <c r="B16" s="154" t="s">
        <v>205</v>
      </c>
      <c r="C16" s="154" t="s">
        <v>206</v>
      </c>
      <c r="D16" s="154" t="s">
        <v>248</v>
      </c>
      <c r="E16" s="155" t="s">
        <v>222</v>
      </c>
      <c r="F16" s="156">
        <v>418.9</v>
      </c>
      <c r="G16" s="157" t="s">
        <v>9</v>
      </c>
      <c r="H16" s="159" t="s">
        <v>259</v>
      </c>
      <c r="I16" s="205"/>
    </row>
    <row r="17" spans="1:9" s="158" customFormat="1" ht="22.5" customHeight="1">
      <c r="A17" s="154">
        <v>11</v>
      </c>
      <c r="B17" s="154" t="s">
        <v>205</v>
      </c>
      <c r="C17" s="154" t="s">
        <v>206</v>
      </c>
      <c r="D17" s="154" t="s">
        <v>248</v>
      </c>
      <c r="E17" s="155" t="s">
        <v>223</v>
      </c>
      <c r="F17" s="156">
        <v>1260.83</v>
      </c>
      <c r="G17" s="157" t="s">
        <v>9</v>
      </c>
      <c r="H17" s="159" t="s">
        <v>260</v>
      </c>
      <c r="I17" s="205"/>
    </row>
    <row r="18" spans="1:9" s="158" customFormat="1" ht="22.5" customHeight="1">
      <c r="A18" s="154">
        <v>12</v>
      </c>
      <c r="B18" s="154" t="s">
        <v>205</v>
      </c>
      <c r="C18" s="154" t="s">
        <v>206</v>
      </c>
      <c r="D18" s="154" t="s">
        <v>248</v>
      </c>
      <c r="E18" s="155" t="s">
        <v>214</v>
      </c>
      <c r="F18" s="156">
        <v>402.79</v>
      </c>
      <c r="G18" s="157" t="s">
        <v>9</v>
      </c>
      <c r="H18" s="159" t="s">
        <v>260</v>
      </c>
      <c r="I18" s="205"/>
    </row>
    <row r="19" spans="1:9" s="158" customFormat="1" ht="22.5" customHeight="1">
      <c r="A19" s="154">
        <v>13</v>
      </c>
      <c r="B19" s="154" t="s">
        <v>205</v>
      </c>
      <c r="C19" s="154" t="s">
        <v>206</v>
      </c>
      <c r="D19" s="154" t="s">
        <v>248</v>
      </c>
      <c r="E19" s="155" t="s">
        <v>211</v>
      </c>
      <c r="F19" s="156">
        <v>7834.73</v>
      </c>
      <c r="G19" s="157" t="s">
        <v>9</v>
      </c>
      <c r="H19" s="159" t="s">
        <v>262</v>
      </c>
      <c r="I19" s="205"/>
    </row>
    <row r="20" spans="1:9" s="158" customFormat="1" ht="22.5" customHeight="1">
      <c r="A20" s="154">
        <v>14</v>
      </c>
      <c r="B20" s="154" t="s">
        <v>205</v>
      </c>
      <c r="C20" s="154" t="s">
        <v>206</v>
      </c>
      <c r="D20" s="154" t="s">
        <v>248</v>
      </c>
      <c r="E20" s="155" t="s">
        <v>208</v>
      </c>
      <c r="F20" s="156">
        <v>419.87</v>
      </c>
      <c r="G20" s="157" t="s">
        <v>9</v>
      </c>
      <c r="H20" s="159" t="s">
        <v>263</v>
      </c>
      <c r="I20" s="205"/>
    </row>
    <row r="21" spans="1:9" s="158" customFormat="1" ht="22.5" customHeight="1">
      <c r="A21" s="154">
        <v>15</v>
      </c>
      <c r="B21" s="154" t="s">
        <v>205</v>
      </c>
      <c r="C21" s="154" t="s">
        <v>206</v>
      </c>
      <c r="D21" s="154" t="s">
        <v>249</v>
      </c>
      <c r="E21" s="154" t="s">
        <v>238</v>
      </c>
      <c r="F21" s="156">
        <v>37615.54</v>
      </c>
      <c r="G21" s="157" t="s">
        <v>9</v>
      </c>
      <c r="H21" s="159" t="s">
        <v>264</v>
      </c>
      <c r="I21" s="205"/>
    </row>
    <row r="22" spans="1:9" s="158" customFormat="1" ht="22.5" customHeight="1">
      <c r="A22" s="154">
        <v>16</v>
      </c>
      <c r="B22" s="154" t="s">
        <v>205</v>
      </c>
      <c r="C22" s="154" t="s">
        <v>206</v>
      </c>
      <c r="D22" s="154" t="s">
        <v>249</v>
      </c>
      <c r="E22" s="154" t="s">
        <v>233</v>
      </c>
      <c r="F22" s="156">
        <v>446.89</v>
      </c>
      <c r="G22" s="157" t="s">
        <v>9</v>
      </c>
      <c r="H22" s="159" t="s">
        <v>265</v>
      </c>
      <c r="I22" s="205"/>
    </row>
    <row r="23" spans="1:9" s="158" customFormat="1" ht="22.5" customHeight="1">
      <c r="A23" s="154">
        <v>17</v>
      </c>
      <c r="B23" s="154" t="s">
        <v>205</v>
      </c>
      <c r="C23" s="154" t="s">
        <v>206</v>
      </c>
      <c r="D23" s="154" t="s">
        <v>249</v>
      </c>
      <c r="E23" s="154" t="s">
        <v>244</v>
      </c>
      <c r="F23" s="156">
        <v>378.88</v>
      </c>
      <c r="G23" s="157" t="s">
        <v>9</v>
      </c>
      <c r="H23" s="159" t="s">
        <v>266</v>
      </c>
      <c r="I23" s="205"/>
    </row>
    <row r="24" spans="1:9" s="158" customFormat="1" ht="22.5" customHeight="1">
      <c r="A24" s="154">
        <v>18</v>
      </c>
      <c r="B24" s="154" t="s">
        <v>205</v>
      </c>
      <c r="C24" s="154" t="s">
        <v>206</v>
      </c>
      <c r="D24" s="154" t="s">
        <v>248</v>
      </c>
      <c r="E24" s="155" t="s">
        <v>216</v>
      </c>
      <c r="F24" s="156">
        <v>321.44</v>
      </c>
      <c r="G24" s="157" t="s">
        <v>9</v>
      </c>
      <c r="H24" s="159" t="s">
        <v>267</v>
      </c>
      <c r="I24" s="205"/>
    </row>
    <row r="25" spans="1:9" s="158" customFormat="1" ht="22.5" customHeight="1">
      <c r="A25" s="154">
        <v>19</v>
      </c>
      <c r="B25" s="154" t="s">
        <v>205</v>
      </c>
      <c r="C25" s="154" t="s">
        <v>206</v>
      </c>
      <c r="D25" s="154" t="s">
        <v>249</v>
      </c>
      <c r="E25" s="154" t="s">
        <v>245</v>
      </c>
      <c r="F25" s="156">
        <v>333.41</v>
      </c>
      <c r="G25" s="157" t="s">
        <v>9</v>
      </c>
      <c r="H25" s="159" t="s">
        <v>268</v>
      </c>
      <c r="I25" s="205"/>
    </row>
    <row r="26" spans="1:9" s="158" customFormat="1" ht="22.5" customHeight="1">
      <c r="A26" s="154">
        <v>20</v>
      </c>
      <c r="B26" s="154" t="s">
        <v>205</v>
      </c>
      <c r="C26" s="154" t="s">
        <v>206</v>
      </c>
      <c r="D26" s="154" t="s">
        <v>249</v>
      </c>
      <c r="E26" s="154" t="s">
        <v>240</v>
      </c>
      <c r="F26" s="156">
        <v>91312.87</v>
      </c>
      <c r="G26" s="157" t="s">
        <v>9</v>
      </c>
      <c r="H26" s="159" t="s">
        <v>269</v>
      </c>
      <c r="I26" s="205"/>
    </row>
    <row r="27" spans="1:9" s="158" customFormat="1" ht="22.5" customHeight="1">
      <c r="A27" s="154">
        <v>21</v>
      </c>
      <c r="B27" s="154" t="s">
        <v>205</v>
      </c>
      <c r="C27" s="154" t="s">
        <v>206</v>
      </c>
      <c r="D27" s="154" t="s">
        <v>249</v>
      </c>
      <c r="E27" s="154" t="s">
        <v>243</v>
      </c>
      <c r="F27" s="156">
        <v>10969.31</v>
      </c>
      <c r="G27" s="157" t="s">
        <v>9</v>
      </c>
      <c r="H27" s="159" t="s">
        <v>270</v>
      </c>
      <c r="I27" s="205"/>
    </row>
    <row r="28" spans="1:9" s="158" customFormat="1" ht="22.5" customHeight="1">
      <c r="A28" s="154">
        <v>22</v>
      </c>
      <c r="B28" s="154" t="s">
        <v>205</v>
      </c>
      <c r="C28" s="154" t="s">
        <v>206</v>
      </c>
      <c r="D28" s="154" t="s">
        <v>249</v>
      </c>
      <c r="E28" s="154" t="s">
        <v>246</v>
      </c>
      <c r="F28" s="156">
        <v>48727.35</v>
      </c>
      <c r="G28" s="157" t="s">
        <v>9</v>
      </c>
      <c r="H28" s="159" t="s">
        <v>271</v>
      </c>
      <c r="I28" s="205"/>
    </row>
    <row r="29" spans="1:9" s="158" customFormat="1" ht="22.5" customHeight="1">
      <c r="A29" s="154">
        <v>23</v>
      </c>
      <c r="B29" s="154" t="s">
        <v>205</v>
      </c>
      <c r="C29" s="154" t="s">
        <v>206</v>
      </c>
      <c r="D29" s="154" t="s">
        <v>248</v>
      </c>
      <c r="E29" s="155" t="s">
        <v>217</v>
      </c>
      <c r="F29" s="156">
        <v>319.20999999999998</v>
      </c>
      <c r="G29" s="157" t="s">
        <v>9</v>
      </c>
      <c r="H29" s="159" t="s">
        <v>272</v>
      </c>
      <c r="I29" s="205"/>
    </row>
    <row r="30" spans="1:9" ht="22.5" customHeight="1">
      <c r="A30" s="154">
        <v>24</v>
      </c>
      <c r="B30" s="154" t="s">
        <v>205</v>
      </c>
      <c r="C30" s="154" t="s">
        <v>206</v>
      </c>
      <c r="D30" s="154" t="s">
        <v>248</v>
      </c>
      <c r="E30" s="155" t="s">
        <v>218</v>
      </c>
      <c r="F30" s="156">
        <v>23414.67</v>
      </c>
      <c r="G30" s="157" t="s">
        <v>9</v>
      </c>
      <c r="H30" s="159" t="s">
        <v>273</v>
      </c>
      <c r="I30" s="205"/>
    </row>
    <row r="31" spans="1:9" s="158" customFormat="1" ht="22.5" customHeight="1">
      <c r="A31" s="154">
        <v>25</v>
      </c>
      <c r="B31" s="154" t="s">
        <v>205</v>
      </c>
      <c r="C31" s="154" t="s">
        <v>206</v>
      </c>
      <c r="D31" s="154" t="s">
        <v>249</v>
      </c>
      <c r="E31" s="154" t="s">
        <v>241</v>
      </c>
      <c r="F31" s="156">
        <v>34373.51</v>
      </c>
      <c r="G31" s="157" t="s">
        <v>9</v>
      </c>
      <c r="H31" s="159" t="s">
        <v>274</v>
      </c>
      <c r="I31" s="205"/>
    </row>
    <row r="32" spans="1:9" s="158" customFormat="1" ht="22.5" customHeight="1">
      <c r="A32" s="154">
        <v>26</v>
      </c>
      <c r="B32" s="154" t="s">
        <v>205</v>
      </c>
      <c r="C32" s="154" t="s">
        <v>206</v>
      </c>
      <c r="D32" s="154" t="s">
        <v>249</v>
      </c>
      <c r="E32" s="154" t="s">
        <v>242</v>
      </c>
      <c r="F32" s="156">
        <v>54854.28</v>
      </c>
      <c r="G32" s="157" t="s">
        <v>9</v>
      </c>
      <c r="H32" s="159" t="s">
        <v>274</v>
      </c>
      <c r="I32" s="205"/>
    </row>
    <row r="33" spans="1:9" s="158" customFormat="1" ht="22.5" customHeight="1">
      <c r="A33" s="154">
        <v>27</v>
      </c>
      <c r="B33" s="154" t="s">
        <v>205</v>
      </c>
      <c r="C33" s="154" t="s">
        <v>206</v>
      </c>
      <c r="D33" s="154" t="s">
        <v>248</v>
      </c>
      <c r="E33" s="155" t="s">
        <v>224</v>
      </c>
      <c r="F33" s="156">
        <v>417.92</v>
      </c>
      <c r="G33" s="157" t="s">
        <v>9</v>
      </c>
      <c r="H33" s="159" t="s">
        <v>275</v>
      </c>
      <c r="I33" s="205"/>
    </row>
    <row r="34" spans="1:9" ht="22.5" customHeight="1">
      <c r="A34" s="154">
        <v>28</v>
      </c>
      <c r="B34" s="154" t="s">
        <v>205</v>
      </c>
      <c r="C34" s="154" t="s">
        <v>206</v>
      </c>
      <c r="D34" s="154" t="s">
        <v>248</v>
      </c>
      <c r="E34" s="155" t="s">
        <v>212</v>
      </c>
      <c r="F34" s="156">
        <v>346.99</v>
      </c>
      <c r="G34" s="157" t="s">
        <v>9</v>
      </c>
      <c r="H34" s="159" t="s">
        <v>276</v>
      </c>
      <c r="I34" s="205"/>
    </row>
    <row r="35" spans="1:9" s="158" customFormat="1" ht="22.5" customHeight="1">
      <c r="A35" s="154">
        <v>29</v>
      </c>
      <c r="B35" s="154" t="s">
        <v>205</v>
      </c>
      <c r="C35" s="154" t="s">
        <v>206</v>
      </c>
      <c r="D35" s="154" t="s">
        <v>249</v>
      </c>
      <c r="E35" s="155">
        <v>1038</v>
      </c>
      <c r="F35" s="156">
        <v>510.94</v>
      </c>
      <c r="G35" s="157" t="s">
        <v>9</v>
      </c>
      <c r="H35" s="159" t="s">
        <v>277</v>
      </c>
      <c r="I35" s="205"/>
    </row>
    <row r="36" spans="1:9" s="158" customFormat="1" ht="22.5" customHeight="1">
      <c r="A36" s="154">
        <v>30</v>
      </c>
      <c r="B36" s="154" t="s">
        <v>205</v>
      </c>
      <c r="C36" s="154" t="s">
        <v>206</v>
      </c>
      <c r="D36" s="154" t="s">
        <v>249</v>
      </c>
      <c r="E36" s="155">
        <v>1045</v>
      </c>
      <c r="F36" s="156">
        <v>102.04</v>
      </c>
      <c r="G36" s="157" t="s">
        <v>9</v>
      </c>
      <c r="H36" s="159" t="s">
        <v>277</v>
      </c>
      <c r="I36" s="205"/>
    </row>
    <row r="37" spans="1:9" s="158" customFormat="1" ht="22.5" customHeight="1">
      <c r="A37" s="154">
        <v>31</v>
      </c>
      <c r="B37" s="154" t="s">
        <v>205</v>
      </c>
      <c r="C37" s="154" t="s">
        <v>206</v>
      </c>
      <c r="D37" s="154" t="s">
        <v>249</v>
      </c>
      <c r="E37" s="154" t="s">
        <v>237</v>
      </c>
      <c r="F37" s="156">
        <v>6061.11</v>
      </c>
      <c r="G37" s="157" t="s">
        <v>9</v>
      </c>
      <c r="H37" s="159" t="s">
        <v>278</v>
      </c>
      <c r="I37" s="205"/>
    </row>
    <row r="38" spans="1:9" s="158" customFormat="1" ht="22.5" customHeight="1">
      <c r="A38" s="154">
        <v>32</v>
      </c>
      <c r="B38" s="154" t="s">
        <v>205</v>
      </c>
      <c r="C38" s="154" t="s">
        <v>206</v>
      </c>
      <c r="D38" s="154" t="s">
        <v>248</v>
      </c>
      <c r="E38" s="155" t="s">
        <v>219</v>
      </c>
      <c r="F38" s="156">
        <v>265.02</v>
      </c>
      <c r="G38" s="157" t="s">
        <v>9</v>
      </c>
      <c r="H38" s="159" t="s">
        <v>279</v>
      </c>
      <c r="I38" s="205"/>
    </row>
    <row r="39" spans="1:9" s="158" customFormat="1" ht="22.5" customHeight="1">
      <c r="A39" s="154">
        <v>33</v>
      </c>
      <c r="B39" s="154" t="s">
        <v>205</v>
      </c>
      <c r="C39" s="154" t="s">
        <v>206</v>
      </c>
      <c r="D39" s="154" t="s">
        <v>248</v>
      </c>
      <c r="E39" s="155" t="s">
        <v>207</v>
      </c>
      <c r="F39" s="156">
        <v>445.07</v>
      </c>
      <c r="G39" s="157" t="s">
        <v>9</v>
      </c>
      <c r="H39" s="159" t="s">
        <v>279</v>
      </c>
      <c r="I39" s="205"/>
    </row>
    <row r="40" spans="1:9" s="158" customFormat="1" ht="22.5" customHeight="1">
      <c r="A40" s="154">
        <v>34</v>
      </c>
      <c r="B40" s="154" t="s">
        <v>205</v>
      </c>
      <c r="C40" s="154" t="s">
        <v>206</v>
      </c>
      <c r="D40" s="154" t="s">
        <v>248</v>
      </c>
      <c r="E40" s="155" t="s">
        <v>221</v>
      </c>
      <c r="F40" s="156">
        <v>311.44</v>
      </c>
      <c r="G40" s="157" t="s">
        <v>9</v>
      </c>
      <c r="H40" s="159" t="s">
        <v>279</v>
      </c>
      <c r="I40" s="205"/>
    </row>
    <row r="41" spans="1:9" s="158" customFormat="1" ht="22.5" customHeight="1">
      <c r="A41" s="154">
        <v>35</v>
      </c>
      <c r="B41" s="154" t="s">
        <v>205</v>
      </c>
      <c r="C41" s="154" t="s">
        <v>206</v>
      </c>
      <c r="D41" s="154" t="s">
        <v>248</v>
      </c>
      <c r="E41" s="155" t="s">
        <v>209</v>
      </c>
      <c r="F41" s="156">
        <v>237.25</v>
      </c>
      <c r="G41" s="157" t="s">
        <v>9</v>
      </c>
      <c r="H41" s="159" t="s">
        <v>279</v>
      </c>
      <c r="I41" s="205"/>
    </row>
    <row r="42" spans="1:9" s="158" customFormat="1" ht="22.5" customHeight="1">
      <c r="A42" s="154">
        <v>36</v>
      </c>
      <c r="B42" s="154" t="s">
        <v>205</v>
      </c>
      <c r="C42" s="154" t="s">
        <v>206</v>
      </c>
      <c r="D42" s="154" t="s">
        <v>248</v>
      </c>
      <c r="E42" s="155" t="s">
        <v>210</v>
      </c>
      <c r="F42" s="156">
        <v>168.78</v>
      </c>
      <c r="G42" s="157" t="s">
        <v>9</v>
      </c>
      <c r="H42" s="159" t="s">
        <v>279</v>
      </c>
      <c r="I42" s="205"/>
    </row>
    <row r="43" spans="1:9" s="158" customFormat="1" ht="22.5" customHeight="1">
      <c r="A43" s="154">
        <v>37</v>
      </c>
      <c r="B43" s="154" t="s">
        <v>205</v>
      </c>
      <c r="C43" s="154" t="s">
        <v>206</v>
      </c>
      <c r="D43" s="154" t="s">
        <v>249</v>
      </c>
      <c r="E43" s="154" t="s">
        <v>231</v>
      </c>
      <c r="F43" s="156">
        <v>4918.1400000000003</v>
      </c>
      <c r="G43" s="157" t="s">
        <v>9</v>
      </c>
      <c r="H43" s="159" t="s">
        <v>286</v>
      </c>
      <c r="I43" s="205"/>
    </row>
    <row r="44" spans="1:9" ht="22.5" customHeight="1">
      <c r="A44" s="154">
        <v>38</v>
      </c>
      <c r="B44" s="154" t="s">
        <v>205</v>
      </c>
      <c r="C44" s="154" t="s">
        <v>206</v>
      </c>
      <c r="D44" s="154" t="s">
        <v>248</v>
      </c>
      <c r="E44" s="155" t="s">
        <v>225</v>
      </c>
      <c r="F44" s="156">
        <v>358.87</v>
      </c>
      <c r="G44" s="157" t="s">
        <v>9</v>
      </c>
      <c r="H44" s="159" t="s">
        <v>280</v>
      </c>
      <c r="I44" s="205"/>
    </row>
    <row r="45" spans="1:9" ht="22.5" customHeight="1">
      <c r="A45" s="154">
        <v>39</v>
      </c>
      <c r="B45" s="154" t="s">
        <v>205</v>
      </c>
      <c r="C45" s="154" t="s">
        <v>206</v>
      </c>
      <c r="D45" s="154" t="s">
        <v>248</v>
      </c>
      <c r="E45" s="155" t="s">
        <v>226</v>
      </c>
      <c r="F45" s="156">
        <v>207.73</v>
      </c>
      <c r="G45" s="157" t="s">
        <v>9</v>
      </c>
      <c r="H45" s="159" t="s">
        <v>280</v>
      </c>
      <c r="I45" s="205"/>
    </row>
    <row r="46" spans="1:9" ht="22.5" customHeight="1">
      <c r="A46" s="154">
        <v>40</v>
      </c>
      <c r="B46" s="154" t="s">
        <v>205</v>
      </c>
      <c r="C46" s="154" t="s">
        <v>206</v>
      </c>
      <c r="D46" s="154" t="s">
        <v>248</v>
      </c>
      <c r="E46" s="155" t="s">
        <v>229</v>
      </c>
      <c r="F46" s="156">
        <v>12408.01</v>
      </c>
      <c r="G46" s="157" t="s">
        <v>9</v>
      </c>
      <c r="H46" s="159" t="s">
        <v>281</v>
      </c>
      <c r="I46" s="205"/>
    </row>
    <row r="47" spans="1:9" ht="22.5" customHeight="1">
      <c r="A47" s="154">
        <v>41</v>
      </c>
      <c r="B47" s="154" t="s">
        <v>205</v>
      </c>
      <c r="C47" s="154" t="s">
        <v>206</v>
      </c>
      <c r="D47" s="154" t="s">
        <v>248</v>
      </c>
      <c r="E47" s="155" t="s">
        <v>220</v>
      </c>
      <c r="F47" s="156">
        <v>227.98</v>
      </c>
      <c r="G47" s="157" t="s">
        <v>9</v>
      </c>
      <c r="H47" s="159" t="s">
        <v>282</v>
      </c>
      <c r="I47" s="205"/>
    </row>
    <row r="48" spans="1:9" ht="22.5" customHeight="1">
      <c r="A48" s="154">
        <v>42</v>
      </c>
      <c r="B48" s="154" t="s">
        <v>205</v>
      </c>
      <c r="C48" s="154" t="s">
        <v>206</v>
      </c>
      <c r="D48" s="154" t="s">
        <v>248</v>
      </c>
      <c r="E48" s="155" t="s">
        <v>228</v>
      </c>
      <c r="F48" s="156">
        <v>43064.26</v>
      </c>
      <c r="G48" s="157" t="s">
        <v>9</v>
      </c>
      <c r="H48" s="159" t="s">
        <v>283</v>
      </c>
      <c r="I48" s="205"/>
    </row>
    <row r="49" spans="1:9" s="158" customFormat="1" ht="22.5" customHeight="1">
      <c r="A49" s="154">
        <v>43</v>
      </c>
      <c r="B49" s="154" t="s">
        <v>205</v>
      </c>
      <c r="C49" s="154" t="s">
        <v>206</v>
      </c>
      <c r="D49" s="154" t="s">
        <v>249</v>
      </c>
      <c r="E49" s="155" t="s">
        <v>232</v>
      </c>
      <c r="F49" s="156">
        <v>91614.04</v>
      </c>
      <c r="G49" s="157" t="s">
        <v>9</v>
      </c>
      <c r="H49" s="159" t="s">
        <v>283</v>
      </c>
      <c r="I49" s="205"/>
    </row>
    <row r="50" spans="1:9" ht="22.5" customHeight="1">
      <c r="A50" s="154">
        <v>44</v>
      </c>
      <c r="B50" s="154" t="s">
        <v>205</v>
      </c>
      <c r="C50" s="154" t="s">
        <v>206</v>
      </c>
      <c r="D50" s="154" t="s">
        <v>248</v>
      </c>
      <c r="E50" s="155" t="s">
        <v>227</v>
      </c>
      <c r="F50" s="156">
        <v>316.02999999999997</v>
      </c>
      <c r="G50" s="157" t="s">
        <v>9</v>
      </c>
      <c r="H50" s="159" t="s">
        <v>284</v>
      </c>
      <c r="I50" s="205"/>
    </row>
    <row r="51" spans="1:9" s="158" customFormat="1" ht="22.5" customHeight="1">
      <c r="A51" s="154">
        <v>45</v>
      </c>
      <c r="B51" s="154" t="s">
        <v>205</v>
      </c>
      <c r="C51" s="154" t="s">
        <v>206</v>
      </c>
      <c r="D51" s="154" t="s">
        <v>249</v>
      </c>
      <c r="E51" s="154" t="s">
        <v>250</v>
      </c>
      <c r="F51" s="156">
        <v>694</v>
      </c>
      <c r="G51" s="157" t="s">
        <v>9</v>
      </c>
      <c r="H51" s="159" t="s">
        <v>285</v>
      </c>
      <c r="I51" s="205"/>
    </row>
  </sheetData>
  <autoFilter ref="A3:I51"/>
  <sortState ref="A8:I388">
    <sortCondition ref="H8:H388"/>
  </sortState>
  <mergeCells count="11">
    <mergeCell ref="A1:I1"/>
    <mergeCell ref="I3:I6"/>
    <mergeCell ref="G3:G6"/>
    <mergeCell ref="A3:A6"/>
    <mergeCell ref="B3:B6"/>
    <mergeCell ref="C3:C6"/>
    <mergeCell ref="D3:D6"/>
    <mergeCell ref="E3:E6"/>
    <mergeCell ref="F3:F6"/>
    <mergeCell ref="H5:H6"/>
    <mergeCell ref="H3:H4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146"/>
  <sheetViews>
    <sheetView view="pageBreakPreview" zoomScale="85" zoomScaleNormal="100" zoomScaleSheetLayoutView="85" workbookViewId="0">
      <pane xSplit="10" ySplit="7" topLeftCell="K8" activePane="bottomRight" state="frozen"/>
      <selection pane="topRight"/>
      <selection pane="bottomLeft"/>
      <selection pane="bottomRight" sqref="A1:AI1"/>
    </sheetView>
  </sheetViews>
  <sheetFormatPr defaultColWidth="8" defaultRowHeight="24.95" customHeight="1"/>
  <cols>
    <col min="1" max="1" width="7.140625" style="6" bestFit="1" customWidth="1"/>
    <col min="2" max="4" width="8.7109375" style="6" customWidth="1"/>
    <col min="5" max="5" width="16.28515625" style="6" bestFit="1" customWidth="1"/>
    <col min="6" max="6" width="18.7109375" style="17" customWidth="1"/>
    <col min="7" max="7" width="5.42578125" style="6" customWidth="1"/>
    <col min="8" max="8" width="15" style="6" customWidth="1"/>
    <col min="9" max="9" width="7.85546875" style="6" customWidth="1"/>
    <col min="10" max="10" width="18.5703125" style="7" customWidth="1"/>
    <col min="11" max="11" width="18.5703125" style="8" customWidth="1"/>
    <col min="12" max="12" width="26.28515625" style="5" customWidth="1"/>
    <col min="13" max="13" width="18.5703125" style="15" customWidth="1"/>
    <col min="14" max="14" width="16.42578125" style="6" customWidth="1"/>
    <col min="15" max="15" width="18.140625" style="29" customWidth="1"/>
    <col min="16" max="16" width="22.42578125" style="29" customWidth="1"/>
    <col min="17" max="17" width="20" style="16" customWidth="1"/>
    <col min="18" max="18" width="20" style="18" customWidth="1"/>
    <col min="19" max="21" width="15.7109375" style="14" customWidth="1"/>
    <col min="22" max="22" width="13.140625" style="11" customWidth="1"/>
    <col min="23" max="23" width="9.28515625" style="14" customWidth="1"/>
    <col min="24" max="24" width="19.85546875" style="4" customWidth="1"/>
    <col min="25" max="25" width="22.140625" style="5" customWidth="1"/>
    <col min="26" max="26" width="10.28515625" style="4" customWidth="1"/>
    <col min="27" max="28" width="6" style="3" customWidth="1"/>
    <col min="29" max="29" width="9.5703125" style="3" customWidth="1"/>
    <col min="30" max="32" width="9.7109375" style="3" customWidth="1"/>
    <col min="33" max="35" width="9.42578125" style="3" customWidth="1"/>
    <col min="36" max="36" width="6.5703125" style="3" customWidth="1"/>
    <col min="37" max="38" width="8" style="1"/>
    <col min="39" max="39" width="11.42578125" style="1" customWidth="1"/>
    <col min="40" max="40" width="12.28515625" style="1" customWidth="1"/>
    <col min="41" max="41" width="8" style="1"/>
    <col min="42" max="43" width="15.42578125" style="1" customWidth="1"/>
    <col min="44" max="44" width="20.5703125" style="1" customWidth="1"/>
    <col min="45" max="16384" width="8" style="1"/>
  </cols>
  <sheetData>
    <row r="1" spans="1:44" s="2" customFormat="1" ht="50.1" customHeight="1">
      <c r="A1" s="181" t="s">
        <v>54</v>
      </c>
      <c r="B1" s="181"/>
      <c r="C1" s="181"/>
      <c r="D1" s="181"/>
      <c r="E1" s="181"/>
      <c r="F1" s="181"/>
      <c r="G1" s="181"/>
      <c r="H1" s="182"/>
      <c r="I1" s="181"/>
      <c r="J1" s="181"/>
      <c r="K1" s="181"/>
      <c r="L1" s="181"/>
      <c r="M1" s="181"/>
      <c r="N1" s="181"/>
      <c r="O1" s="181"/>
      <c r="P1" s="181"/>
      <c r="Q1" s="181"/>
      <c r="R1" s="183"/>
      <c r="S1" s="181"/>
      <c r="T1" s="181"/>
      <c r="U1" s="181"/>
      <c r="V1" s="184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44" s="34" customFormat="1" ht="23.25" customHeight="1">
      <c r="A2" s="27"/>
      <c r="B2" s="27"/>
      <c r="C2" s="27"/>
      <c r="D2" s="27"/>
      <c r="E2" s="22" t="s">
        <v>47</v>
      </c>
      <c r="F2" s="25"/>
      <c r="G2" s="30"/>
      <c r="H2" s="28"/>
      <c r="I2" s="27"/>
      <c r="J2" s="12"/>
      <c r="K2" s="12"/>
      <c r="L2" s="24"/>
      <c r="M2" s="35"/>
      <c r="N2" s="27"/>
      <c r="O2" s="33"/>
      <c r="P2" s="33"/>
      <c r="Q2" s="32"/>
      <c r="R2" s="35"/>
      <c r="S2" s="33"/>
      <c r="T2" s="33"/>
      <c r="U2" s="33"/>
      <c r="V2" s="31"/>
      <c r="W2" s="29"/>
      <c r="X2" s="26"/>
      <c r="Y2" s="23"/>
      <c r="Z2" s="26"/>
      <c r="AG2" s="185" t="s">
        <v>39</v>
      </c>
      <c r="AH2" s="185"/>
      <c r="AI2" s="185"/>
      <c r="AJ2" s="27"/>
      <c r="AM2" s="37" t="s">
        <v>12</v>
      </c>
      <c r="AN2" s="37" t="s">
        <v>41</v>
      </c>
    </row>
    <row r="3" spans="1:44" s="9" customFormat="1" ht="24.95" customHeight="1">
      <c r="A3" s="164" t="s">
        <v>16</v>
      </c>
      <c r="B3" s="164" t="s">
        <v>4</v>
      </c>
      <c r="C3" s="164" t="s">
        <v>15</v>
      </c>
      <c r="D3" s="164" t="s">
        <v>20</v>
      </c>
      <c r="E3" s="165" t="s">
        <v>23</v>
      </c>
      <c r="F3" s="168" t="s">
        <v>30</v>
      </c>
      <c r="G3" s="162" t="s">
        <v>14</v>
      </c>
      <c r="H3" s="163" t="s">
        <v>17</v>
      </c>
      <c r="I3" s="170"/>
      <c r="J3" s="173" t="s">
        <v>32</v>
      </c>
      <c r="K3" s="189" t="s">
        <v>36</v>
      </c>
      <c r="L3" s="187" t="s">
        <v>33</v>
      </c>
      <c r="M3" s="188"/>
      <c r="N3" s="188"/>
      <c r="O3" s="188"/>
      <c r="P3" s="188"/>
      <c r="Q3" s="188"/>
      <c r="R3" s="172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93" t="s">
        <v>11</v>
      </c>
      <c r="AM3" s="21" t="s">
        <v>42</v>
      </c>
      <c r="AN3" s="40">
        <v>51520</v>
      </c>
      <c r="AP3" s="37" t="s">
        <v>45</v>
      </c>
      <c r="AQ3" s="37" t="s">
        <v>46</v>
      </c>
      <c r="AR3" s="39"/>
    </row>
    <row r="4" spans="1:44" s="9" customFormat="1" ht="24.95" customHeight="1">
      <c r="A4" s="165"/>
      <c r="B4" s="165"/>
      <c r="C4" s="165"/>
      <c r="D4" s="165"/>
      <c r="E4" s="165"/>
      <c r="F4" s="168"/>
      <c r="G4" s="162"/>
      <c r="H4" s="161" t="s">
        <v>10</v>
      </c>
      <c r="I4" s="161" t="s">
        <v>19</v>
      </c>
      <c r="J4" s="174"/>
      <c r="K4" s="190"/>
      <c r="L4" s="179" t="s">
        <v>2</v>
      </c>
      <c r="M4" s="180" t="s">
        <v>35</v>
      </c>
      <c r="N4" s="180"/>
      <c r="O4" s="180"/>
      <c r="P4" s="180"/>
      <c r="Q4" s="180"/>
      <c r="R4" s="170"/>
      <c r="S4" s="180"/>
      <c r="T4" s="180"/>
      <c r="U4" s="180"/>
      <c r="V4" s="180"/>
      <c r="W4" s="180"/>
      <c r="X4" s="180"/>
      <c r="Y4" s="180"/>
      <c r="Z4" s="180" t="s">
        <v>0</v>
      </c>
      <c r="AA4" s="180"/>
      <c r="AB4" s="180"/>
      <c r="AC4" s="180"/>
      <c r="AD4" s="180"/>
      <c r="AE4" s="180"/>
      <c r="AF4" s="180"/>
      <c r="AG4" s="180"/>
      <c r="AH4" s="180"/>
      <c r="AI4" s="186"/>
      <c r="AJ4" s="193"/>
      <c r="AM4" s="37" t="s">
        <v>43</v>
      </c>
      <c r="AN4" s="40">
        <v>26400</v>
      </c>
      <c r="AP4" s="37" t="s">
        <v>50</v>
      </c>
      <c r="AQ4" s="41">
        <v>9831000</v>
      </c>
      <c r="AR4" s="38" t="s">
        <v>52</v>
      </c>
    </row>
    <row r="5" spans="1:44" s="9" customFormat="1" ht="24.95" customHeight="1">
      <c r="A5" s="165"/>
      <c r="B5" s="165"/>
      <c r="C5" s="165"/>
      <c r="D5" s="165"/>
      <c r="E5" s="165"/>
      <c r="F5" s="168"/>
      <c r="G5" s="162"/>
      <c r="H5" s="162"/>
      <c r="I5" s="162"/>
      <c r="J5" s="174"/>
      <c r="K5" s="190"/>
      <c r="L5" s="179"/>
      <c r="M5" s="192" t="s">
        <v>37</v>
      </c>
      <c r="N5" s="170" t="s">
        <v>12</v>
      </c>
      <c r="O5" s="170" t="s">
        <v>22</v>
      </c>
      <c r="P5" s="170"/>
      <c r="Q5" s="194" t="s">
        <v>21</v>
      </c>
      <c r="R5" s="195"/>
      <c r="S5" s="171" t="s">
        <v>38</v>
      </c>
      <c r="T5" s="196"/>
      <c r="U5" s="196"/>
      <c r="V5" s="197"/>
      <c r="W5" s="170" t="s">
        <v>40</v>
      </c>
      <c r="X5" s="178" t="s">
        <v>1</v>
      </c>
      <c r="Y5" s="199" t="s">
        <v>31</v>
      </c>
      <c r="Z5" s="189" t="s">
        <v>34</v>
      </c>
      <c r="AA5" s="176" t="s">
        <v>12</v>
      </c>
      <c r="AB5" s="202" t="s">
        <v>29</v>
      </c>
      <c r="AC5" s="186" t="s">
        <v>26</v>
      </c>
      <c r="AD5" s="203"/>
      <c r="AE5" s="203"/>
      <c r="AF5" s="204"/>
      <c r="AG5" s="176" t="s">
        <v>24</v>
      </c>
      <c r="AH5" s="176" t="s">
        <v>18</v>
      </c>
      <c r="AI5" s="187" t="s">
        <v>31</v>
      </c>
      <c r="AJ5" s="193"/>
      <c r="AM5" s="37" t="s">
        <v>44</v>
      </c>
      <c r="AN5" s="40">
        <v>29520</v>
      </c>
      <c r="AP5" s="42" t="s">
        <v>51</v>
      </c>
      <c r="AQ5" s="43">
        <v>1412000</v>
      </c>
      <c r="AR5" s="38" t="s">
        <v>53</v>
      </c>
    </row>
    <row r="6" spans="1:44" s="9" customFormat="1" ht="54" customHeight="1">
      <c r="A6" s="166"/>
      <c r="B6" s="166"/>
      <c r="C6" s="166"/>
      <c r="D6" s="166"/>
      <c r="E6" s="166"/>
      <c r="F6" s="169"/>
      <c r="G6" s="163"/>
      <c r="H6" s="163"/>
      <c r="I6" s="163"/>
      <c r="J6" s="175"/>
      <c r="K6" s="191"/>
      <c r="L6" s="179"/>
      <c r="M6" s="192"/>
      <c r="N6" s="170"/>
      <c r="O6" s="51" t="s">
        <v>27</v>
      </c>
      <c r="P6" s="51" t="s">
        <v>28</v>
      </c>
      <c r="Q6" s="54" t="s">
        <v>27</v>
      </c>
      <c r="R6" s="19" t="s">
        <v>25</v>
      </c>
      <c r="S6" s="53" t="s">
        <v>200</v>
      </c>
      <c r="T6" s="53" t="s">
        <v>13</v>
      </c>
      <c r="U6" s="53" t="s">
        <v>6</v>
      </c>
      <c r="V6" s="13" t="s">
        <v>5</v>
      </c>
      <c r="W6" s="170"/>
      <c r="X6" s="178"/>
      <c r="Y6" s="200"/>
      <c r="Z6" s="201"/>
      <c r="AA6" s="177"/>
      <c r="AB6" s="177"/>
      <c r="AC6" s="55" t="s">
        <v>7</v>
      </c>
      <c r="AD6" s="55" t="s">
        <v>13</v>
      </c>
      <c r="AE6" s="55" t="s">
        <v>6</v>
      </c>
      <c r="AF6" s="55" t="s">
        <v>5</v>
      </c>
      <c r="AG6" s="177"/>
      <c r="AH6" s="177"/>
      <c r="AI6" s="198"/>
      <c r="AJ6" s="193"/>
      <c r="AM6" s="37" t="s">
        <v>48</v>
      </c>
      <c r="AN6" s="40">
        <v>11520</v>
      </c>
    </row>
    <row r="7" spans="1:44" s="10" customFormat="1" ht="24.95" customHeight="1">
      <c r="A7" s="52" t="s">
        <v>8</v>
      </c>
      <c r="B7" s="44"/>
      <c r="C7" s="44"/>
      <c r="D7" s="44"/>
      <c r="E7" s="44" t="str">
        <f>COUNTA(E8:E146)&amp;"필지"</f>
        <v>139필지</v>
      </c>
      <c r="F7" s="93">
        <f>ROUND(SUM(F8:F146),-1)</f>
        <v>7408850</v>
      </c>
      <c r="G7" s="52"/>
      <c r="H7" s="44"/>
      <c r="I7" s="44"/>
      <c r="J7" s="94">
        <f>SUM(J8:J146)</f>
        <v>740.87529999999981</v>
      </c>
      <c r="K7" s="95">
        <f>SUM(K8:K146)</f>
        <v>406.28</v>
      </c>
      <c r="L7" s="96">
        <f>SUM(L8:L146)</f>
        <v>3513630196.1850677</v>
      </c>
      <c r="M7" s="97">
        <f>SUM(M8:M146)</f>
        <v>406.28</v>
      </c>
      <c r="N7" s="44"/>
      <c r="O7" s="98">
        <f t="shared" ref="O7:V7" si="0">SUM(O8:O200)</f>
        <v>188082</v>
      </c>
      <c r="P7" s="99">
        <f t="shared" si="0"/>
        <v>18041.716666666653</v>
      </c>
      <c r="Q7" s="92">
        <f t="shared" si="0"/>
        <v>732037.48</v>
      </c>
      <c r="R7" s="100">
        <f t="shared" si="0"/>
        <v>71536.732791666698</v>
      </c>
      <c r="S7" s="101">
        <f t="shared" si="0"/>
        <v>380.79999999999995</v>
      </c>
      <c r="T7" s="101">
        <f t="shared" si="0"/>
        <v>12.360000000000001</v>
      </c>
      <c r="U7" s="101">
        <f t="shared" si="0"/>
        <v>12.819999999999999</v>
      </c>
      <c r="V7" s="101">
        <f t="shared" si="0"/>
        <v>0</v>
      </c>
      <c r="W7" s="102"/>
      <c r="X7" s="95">
        <f>SUM(X8:X146)</f>
        <v>69456.318821666704</v>
      </c>
      <c r="Y7" s="96">
        <f>SUM(Y8:Y146)</f>
        <v>3513630196.1850677</v>
      </c>
      <c r="Z7" s="95">
        <f>SUM(Z8:Z146)</f>
        <v>0</v>
      </c>
      <c r="AA7" s="45"/>
      <c r="AB7" s="45"/>
      <c r="AC7" s="103">
        <f t="shared" ref="AC7:AI7" si="1">SUM(AC8:AC17)</f>
        <v>0</v>
      </c>
      <c r="AD7" s="103">
        <f t="shared" si="1"/>
        <v>0</v>
      </c>
      <c r="AE7" s="103">
        <f t="shared" si="1"/>
        <v>0</v>
      </c>
      <c r="AF7" s="103">
        <f t="shared" si="1"/>
        <v>0</v>
      </c>
      <c r="AG7" s="104">
        <f t="shared" si="1"/>
        <v>0</v>
      </c>
      <c r="AH7" s="104">
        <f t="shared" si="1"/>
        <v>0</v>
      </c>
      <c r="AI7" s="105">
        <f t="shared" si="1"/>
        <v>0</v>
      </c>
      <c r="AJ7" s="46"/>
      <c r="AK7" s="20"/>
      <c r="AM7" s="36" t="s">
        <v>49</v>
      </c>
      <c r="AN7" s="41">
        <v>7040</v>
      </c>
    </row>
    <row r="8" spans="1:44" s="47" customFormat="1" ht="26.1" customHeight="1">
      <c r="A8" s="56">
        <v>1</v>
      </c>
      <c r="B8" s="56" t="s">
        <v>62</v>
      </c>
      <c r="C8" s="56" t="s">
        <v>55</v>
      </c>
      <c r="D8" s="56" t="s">
        <v>56</v>
      </c>
      <c r="E8" s="57" t="s">
        <v>63</v>
      </c>
      <c r="F8" s="58">
        <v>571184</v>
      </c>
      <c r="G8" s="59" t="s">
        <v>9</v>
      </c>
      <c r="H8" s="60" t="s">
        <v>64</v>
      </c>
      <c r="I8" s="60"/>
      <c r="J8" s="61">
        <v>57.118400000000001</v>
      </c>
      <c r="K8" s="62">
        <v>2</v>
      </c>
      <c r="L8" s="63">
        <f>Y8+AI8</f>
        <v>20780763.733333334</v>
      </c>
      <c r="M8" s="64">
        <f>K8</f>
        <v>2</v>
      </c>
      <c r="N8" s="65" t="s">
        <v>199</v>
      </c>
      <c r="O8" s="66">
        <f>O16</f>
        <v>3033</v>
      </c>
      <c r="P8" s="88">
        <f>P16</f>
        <v>201.67666666666668</v>
      </c>
      <c r="Q8" s="120">
        <f t="shared" ref="Q8:Q71" si="2">K8*O8</f>
        <v>6066</v>
      </c>
      <c r="R8" s="121">
        <f t="shared" ref="R8:R71" si="3">K8*P8</f>
        <v>403.35333333333335</v>
      </c>
      <c r="S8" s="122">
        <f>IF(N8="소나무",K8,"")</f>
        <v>2</v>
      </c>
      <c r="T8" s="122"/>
      <c r="U8" s="122"/>
      <c r="V8" s="123"/>
      <c r="W8" s="124">
        <v>1</v>
      </c>
      <c r="X8" s="62">
        <f>M8*P8*W8</f>
        <v>403.35333333333335</v>
      </c>
      <c r="Y8" s="71">
        <f>X8*AK8</f>
        <v>20780763.733333334</v>
      </c>
      <c r="Z8" s="70"/>
      <c r="AA8" s="72"/>
      <c r="AB8" s="73"/>
      <c r="AC8" s="72"/>
      <c r="AD8" s="72"/>
      <c r="AE8" s="72"/>
      <c r="AF8" s="72"/>
      <c r="AG8" s="74"/>
      <c r="AH8" s="74"/>
      <c r="AI8" s="74"/>
      <c r="AJ8" s="74"/>
      <c r="AK8" s="40">
        <v>51520</v>
      </c>
    </row>
    <row r="9" spans="1:44" s="48" customFormat="1" ht="26.1" hidden="1" customHeight="1">
      <c r="A9" s="108">
        <v>2</v>
      </c>
      <c r="B9" s="108" t="s">
        <v>62</v>
      </c>
      <c r="C9" s="108" t="s">
        <v>57</v>
      </c>
      <c r="D9" s="108" t="s">
        <v>58</v>
      </c>
      <c r="E9" s="109" t="s">
        <v>65</v>
      </c>
      <c r="F9" s="110">
        <v>3570</v>
      </c>
      <c r="G9" s="111" t="s">
        <v>9</v>
      </c>
      <c r="H9" s="112" t="s">
        <v>3</v>
      </c>
      <c r="I9" s="112"/>
      <c r="J9" s="113">
        <v>0.35699999999999998</v>
      </c>
      <c r="K9" s="113">
        <v>0</v>
      </c>
      <c r="L9" s="110"/>
      <c r="M9" s="136">
        <f t="shared" ref="M9:M72" si="4">K9</f>
        <v>0</v>
      </c>
      <c r="N9" s="137" t="s">
        <v>199</v>
      </c>
      <c r="O9" s="138"/>
      <c r="P9" s="139"/>
      <c r="Q9" s="140">
        <f t="shared" si="2"/>
        <v>0</v>
      </c>
      <c r="R9" s="141">
        <f t="shared" si="3"/>
        <v>0</v>
      </c>
      <c r="S9" s="142">
        <f t="shared" ref="S9:S72" si="5">IF(N9="소나무",K9,"")</f>
        <v>0</v>
      </c>
      <c r="T9" s="142"/>
      <c r="U9" s="142"/>
      <c r="V9" s="143"/>
      <c r="W9" s="144"/>
      <c r="X9" s="145">
        <f t="shared" ref="X9:X72" si="6">M9*P9*W9</f>
        <v>0</v>
      </c>
      <c r="Y9" s="146"/>
      <c r="Z9" s="145"/>
      <c r="AA9" s="147"/>
      <c r="AB9" s="148"/>
      <c r="AC9" s="147"/>
      <c r="AD9" s="147"/>
      <c r="AE9" s="147"/>
      <c r="AF9" s="147"/>
      <c r="AG9" s="149"/>
      <c r="AH9" s="149"/>
      <c r="AI9" s="149"/>
      <c r="AJ9" s="149"/>
    </row>
    <row r="10" spans="1:44" s="48" customFormat="1" ht="26.1" customHeight="1">
      <c r="A10" s="56">
        <v>3</v>
      </c>
      <c r="B10" s="56" t="s">
        <v>62</v>
      </c>
      <c r="C10" s="56" t="s">
        <v>57</v>
      </c>
      <c r="D10" s="56" t="s">
        <v>58</v>
      </c>
      <c r="E10" s="57" t="s">
        <v>66</v>
      </c>
      <c r="F10" s="58">
        <v>610839</v>
      </c>
      <c r="G10" s="59" t="s">
        <v>9</v>
      </c>
      <c r="H10" s="60" t="s">
        <v>3</v>
      </c>
      <c r="I10" s="60"/>
      <c r="J10" s="61">
        <v>61.0839</v>
      </c>
      <c r="K10" s="62">
        <v>15.72</v>
      </c>
      <c r="L10" s="63">
        <f t="shared" ref="L10:L14" si="7">Y10+AI10</f>
        <v>212216629.632</v>
      </c>
      <c r="M10" s="64">
        <f t="shared" si="4"/>
        <v>15.72</v>
      </c>
      <c r="N10" s="65" t="s">
        <v>42</v>
      </c>
      <c r="O10" s="128">
        <f>[1]소반재적조서!$B$8</f>
        <v>1350</v>
      </c>
      <c r="P10" s="129">
        <f>[1]소반재적조서!$B$7</f>
        <v>262.03000000000003</v>
      </c>
      <c r="Q10" s="67">
        <f t="shared" si="2"/>
        <v>21222</v>
      </c>
      <c r="R10" s="91">
        <f t="shared" si="3"/>
        <v>4119.1116000000002</v>
      </c>
      <c r="S10" s="68">
        <f t="shared" si="5"/>
        <v>15.72</v>
      </c>
      <c r="T10" s="68"/>
      <c r="U10" s="68"/>
      <c r="V10" s="69"/>
      <c r="W10" s="90">
        <v>1</v>
      </c>
      <c r="X10" s="70">
        <f t="shared" si="6"/>
        <v>4119.1116000000002</v>
      </c>
      <c r="Y10" s="71">
        <f t="shared" ref="Y10:Y14" si="8">X10*AK10</f>
        <v>212216629.632</v>
      </c>
      <c r="Z10" s="70"/>
      <c r="AA10" s="72"/>
      <c r="AB10" s="73"/>
      <c r="AC10" s="72"/>
      <c r="AD10" s="72"/>
      <c r="AE10" s="72"/>
      <c r="AF10" s="72"/>
      <c r="AG10" s="74"/>
      <c r="AH10" s="74"/>
      <c r="AI10" s="74"/>
      <c r="AJ10" s="74"/>
      <c r="AK10" s="40">
        <v>51520</v>
      </c>
    </row>
    <row r="11" spans="1:44" s="48" customFormat="1" ht="26.1" customHeight="1">
      <c r="A11" s="56">
        <v>4</v>
      </c>
      <c r="B11" s="56" t="s">
        <v>62</v>
      </c>
      <c r="C11" s="56" t="s">
        <v>57</v>
      </c>
      <c r="D11" s="56" t="s">
        <v>58</v>
      </c>
      <c r="E11" s="57" t="s">
        <v>67</v>
      </c>
      <c r="F11" s="58">
        <v>491252</v>
      </c>
      <c r="G11" s="59" t="s">
        <v>9</v>
      </c>
      <c r="H11" s="60" t="s">
        <v>64</v>
      </c>
      <c r="I11" s="60"/>
      <c r="J11" s="61">
        <v>49.1252</v>
      </c>
      <c r="K11" s="62">
        <v>29.77</v>
      </c>
      <c r="L11" s="63">
        <f t="shared" si="7"/>
        <v>405850805.84533334</v>
      </c>
      <c r="M11" s="64">
        <f t="shared" si="4"/>
        <v>29.77</v>
      </c>
      <c r="N11" s="65" t="s">
        <v>42</v>
      </c>
      <c r="O11" s="128">
        <f>[2]소반재적조서!$B$8</f>
        <v>2850</v>
      </c>
      <c r="P11" s="129">
        <f>[2]소반재적조서!$B$7</f>
        <v>264.61333333333334</v>
      </c>
      <c r="Q11" s="67">
        <f t="shared" si="2"/>
        <v>84844.5</v>
      </c>
      <c r="R11" s="91">
        <f t="shared" si="3"/>
        <v>7877.5389333333333</v>
      </c>
      <c r="S11" s="68">
        <f t="shared" si="5"/>
        <v>29.77</v>
      </c>
      <c r="T11" s="68"/>
      <c r="U11" s="68"/>
      <c r="V11" s="69"/>
      <c r="W11" s="90">
        <v>1</v>
      </c>
      <c r="X11" s="70">
        <f t="shared" si="6"/>
        <v>7877.5389333333333</v>
      </c>
      <c r="Y11" s="71">
        <f t="shared" si="8"/>
        <v>405850805.84533334</v>
      </c>
      <c r="Z11" s="70"/>
      <c r="AA11" s="72"/>
      <c r="AB11" s="73"/>
      <c r="AC11" s="72"/>
      <c r="AD11" s="72"/>
      <c r="AE11" s="72"/>
      <c r="AF11" s="72"/>
      <c r="AG11" s="74"/>
      <c r="AH11" s="74"/>
      <c r="AI11" s="74"/>
      <c r="AJ11" s="74"/>
      <c r="AK11" s="40">
        <v>51520</v>
      </c>
    </row>
    <row r="12" spans="1:44" s="48" customFormat="1" ht="26.1" customHeight="1">
      <c r="A12" s="56">
        <v>5</v>
      </c>
      <c r="B12" s="56" t="s">
        <v>62</v>
      </c>
      <c r="C12" s="56" t="s">
        <v>57</v>
      </c>
      <c r="D12" s="56" t="s">
        <v>58</v>
      </c>
      <c r="E12" s="57" t="s">
        <v>68</v>
      </c>
      <c r="F12" s="58">
        <v>49190</v>
      </c>
      <c r="G12" s="59" t="s">
        <v>9</v>
      </c>
      <c r="H12" s="60" t="s">
        <v>3</v>
      </c>
      <c r="I12" s="60"/>
      <c r="J12" s="75">
        <v>4.9189999999999996</v>
      </c>
      <c r="K12" s="62">
        <v>3.68</v>
      </c>
      <c r="L12" s="63">
        <f t="shared" si="7"/>
        <v>25247231.743999999</v>
      </c>
      <c r="M12" s="64">
        <f t="shared" si="4"/>
        <v>3.68</v>
      </c>
      <c r="N12" s="65" t="s">
        <v>42</v>
      </c>
      <c r="O12" s="128">
        <f>[3]소반재적조서!$B$8</f>
        <v>1500</v>
      </c>
      <c r="P12" s="129">
        <f>[3]소반재적조서!$B$7</f>
        <v>133.16499999999999</v>
      </c>
      <c r="Q12" s="67">
        <f t="shared" si="2"/>
        <v>5520</v>
      </c>
      <c r="R12" s="91">
        <f t="shared" si="3"/>
        <v>490.04719999999998</v>
      </c>
      <c r="S12" s="68">
        <f t="shared" si="5"/>
        <v>3.68</v>
      </c>
      <c r="T12" s="68"/>
      <c r="U12" s="68"/>
      <c r="V12" s="69"/>
      <c r="W12" s="90">
        <v>1</v>
      </c>
      <c r="X12" s="70">
        <f t="shared" si="6"/>
        <v>490.04719999999998</v>
      </c>
      <c r="Y12" s="71">
        <f t="shared" si="8"/>
        <v>25247231.743999999</v>
      </c>
      <c r="Z12" s="70"/>
      <c r="AA12" s="72"/>
      <c r="AB12" s="73"/>
      <c r="AC12" s="72"/>
      <c r="AD12" s="72"/>
      <c r="AE12" s="72"/>
      <c r="AF12" s="72"/>
      <c r="AG12" s="74"/>
      <c r="AH12" s="74"/>
      <c r="AI12" s="74"/>
      <c r="AJ12" s="74"/>
      <c r="AK12" s="40">
        <v>51520</v>
      </c>
    </row>
    <row r="13" spans="1:44" s="48" customFormat="1" ht="26.1" customHeight="1">
      <c r="A13" s="56">
        <v>6</v>
      </c>
      <c r="B13" s="56" t="s">
        <v>62</v>
      </c>
      <c r="C13" s="56" t="s">
        <v>57</v>
      </c>
      <c r="D13" s="56" t="s">
        <v>58</v>
      </c>
      <c r="E13" s="57" t="s">
        <v>69</v>
      </c>
      <c r="F13" s="58">
        <v>80529</v>
      </c>
      <c r="G13" s="59" t="s">
        <v>9</v>
      </c>
      <c r="H13" s="60" t="s">
        <v>3</v>
      </c>
      <c r="I13" s="76"/>
      <c r="J13" s="61">
        <v>8.0528999999999993</v>
      </c>
      <c r="K13" s="62">
        <v>5.55</v>
      </c>
      <c r="L13" s="63">
        <f t="shared" si="7"/>
        <v>99715890.960000008</v>
      </c>
      <c r="M13" s="64">
        <f t="shared" si="4"/>
        <v>5.55</v>
      </c>
      <c r="N13" s="65" t="s">
        <v>199</v>
      </c>
      <c r="O13" s="128">
        <f>[4]소반재적조서!$B$8</f>
        <v>2275</v>
      </c>
      <c r="P13" s="129">
        <f>[4]소반재적조서!$B$7</f>
        <v>348.73500000000001</v>
      </c>
      <c r="Q13" s="67">
        <f t="shared" si="2"/>
        <v>12626.25</v>
      </c>
      <c r="R13" s="91">
        <f t="shared" si="3"/>
        <v>1935.4792500000001</v>
      </c>
      <c r="S13" s="68">
        <f t="shared" si="5"/>
        <v>5.55</v>
      </c>
      <c r="T13" s="68"/>
      <c r="U13" s="68"/>
      <c r="V13" s="69"/>
      <c r="W13" s="90">
        <v>1</v>
      </c>
      <c r="X13" s="70">
        <f t="shared" si="6"/>
        <v>1935.4792500000001</v>
      </c>
      <c r="Y13" s="71">
        <f t="shared" si="8"/>
        <v>99715890.960000008</v>
      </c>
      <c r="Z13" s="70"/>
      <c r="AA13" s="72"/>
      <c r="AB13" s="73"/>
      <c r="AC13" s="72"/>
      <c r="AD13" s="72"/>
      <c r="AE13" s="72"/>
      <c r="AF13" s="72"/>
      <c r="AG13" s="74"/>
      <c r="AH13" s="74"/>
      <c r="AI13" s="74"/>
      <c r="AJ13" s="74"/>
      <c r="AK13" s="40">
        <v>51520</v>
      </c>
    </row>
    <row r="14" spans="1:44" s="48" customFormat="1" ht="26.1" customHeight="1">
      <c r="A14" s="56">
        <v>7</v>
      </c>
      <c r="B14" s="56" t="s">
        <v>62</v>
      </c>
      <c r="C14" s="56" t="s">
        <v>57</v>
      </c>
      <c r="D14" s="56" t="s">
        <v>58</v>
      </c>
      <c r="E14" s="57" t="s">
        <v>70</v>
      </c>
      <c r="F14" s="58">
        <v>496</v>
      </c>
      <c r="G14" s="59" t="s">
        <v>9</v>
      </c>
      <c r="H14" s="60" t="s">
        <v>3</v>
      </c>
      <c r="I14" s="60"/>
      <c r="J14" s="61">
        <v>4.9599999999999998E-2</v>
      </c>
      <c r="K14" s="62">
        <v>0.05</v>
      </c>
      <c r="L14" s="63">
        <f t="shared" si="7"/>
        <v>681643.94666666677</v>
      </c>
      <c r="M14" s="64">
        <f t="shared" si="4"/>
        <v>0.05</v>
      </c>
      <c r="N14" s="65" t="s">
        <v>199</v>
      </c>
      <c r="O14" s="66">
        <f>O11</f>
        <v>2850</v>
      </c>
      <c r="P14" s="88">
        <f>P11</f>
        <v>264.61333333333334</v>
      </c>
      <c r="Q14" s="120">
        <f t="shared" si="2"/>
        <v>142.5</v>
      </c>
      <c r="R14" s="121">
        <f t="shared" si="3"/>
        <v>13.230666666666668</v>
      </c>
      <c r="S14" s="122">
        <f t="shared" si="5"/>
        <v>0.05</v>
      </c>
      <c r="T14" s="122"/>
      <c r="U14" s="122"/>
      <c r="V14" s="123"/>
      <c r="W14" s="124">
        <v>1</v>
      </c>
      <c r="X14" s="62">
        <f t="shared" si="6"/>
        <v>13.230666666666668</v>
      </c>
      <c r="Y14" s="71">
        <f t="shared" si="8"/>
        <v>681643.94666666677</v>
      </c>
      <c r="Z14" s="70"/>
      <c r="AA14" s="72"/>
      <c r="AB14" s="73"/>
      <c r="AC14" s="72"/>
      <c r="AD14" s="72"/>
      <c r="AE14" s="72"/>
      <c r="AF14" s="72"/>
      <c r="AG14" s="74"/>
      <c r="AH14" s="74"/>
      <c r="AI14" s="74"/>
      <c r="AJ14" s="74"/>
      <c r="AK14" s="40">
        <v>51520</v>
      </c>
    </row>
    <row r="15" spans="1:44" s="48" customFormat="1" ht="26.1" hidden="1" customHeight="1">
      <c r="A15" s="108">
        <v>8</v>
      </c>
      <c r="B15" s="108" t="s">
        <v>62</v>
      </c>
      <c r="C15" s="108" t="s">
        <v>57</v>
      </c>
      <c r="D15" s="108" t="s">
        <v>58</v>
      </c>
      <c r="E15" s="109" t="s">
        <v>71</v>
      </c>
      <c r="F15" s="110">
        <v>694</v>
      </c>
      <c r="G15" s="111" t="s">
        <v>9</v>
      </c>
      <c r="H15" s="112" t="s">
        <v>3</v>
      </c>
      <c r="I15" s="114"/>
      <c r="J15" s="113">
        <v>6.9400000000000003E-2</v>
      </c>
      <c r="K15" s="113">
        <v>0</v>
      </c>
      <c r="L15" s="110"/>
      <c r="M15" s="136">
        <f t="shared" si="4"/>
        <v>0</v>
      </c>
      <c r="N15" s="137"/>
      <c r="O15" s="138"/>
      <c r="P15" s="139"/>
      <c r="Q15" s="140">
        <f t="shared" si="2"/>
        <v>0</v>
      </c>
      <c r="R15" s="141">
        <f t="shared" si="3"/>
        <v>0</v>
      </c>
      <c r="S15" s="142" t="str">
        <f t="shared" si="5"/>
        <v/>
      </c>
      <c r="T15" s="142"/>
      <c r="U15" s="142"/>
      <c r="V15" s="143"/>
      <c r="W15" s="144"/>
      <c r="X15" s="145">
        <f t="shared" si="6"/>
        <v>0</v>
      </c>
      <c r="Y15" s="146"/>
      <c r="Z15" s="145"/>
      <c r="AA15" s="147"/>
      <c r="AB15" s="148"/>
      <c r="AC15" s="147"/>
      <c r="AD15" s="147"/>
      <c r="AE15" s="147"/>
      <c r="AF15" s="147"/>
      <c r="AG15" s="149"/>
      <c r="AH15" s="149"/>
      <c r="AI15" s="149"/>
      <c r="AJ15" s="149"/>
    </row>
    <row r="16" spans="1:44" s="48" customFormat="1" ht="26.1" customHeight="1">
      <c r="A16" s="56">
        <v>9</v>
      </c>
      <c r="B16" s="56" t="s">
        <v>62</v>
      </c>
      <c r="C16" s="56" t="s">
        <v>57</v>
      </c>
      <c r="D16" s="56" t="s">
        <v>58</v>
      </c>
      <c r="E16" s="57" t="s">
        <v>72</v>
      </c>
      <c r="F16" s="58">
        <v>267372</v>
      </c>
      <c r="G16" s="59" t="s">
        <v>9</v>
      </c>
      <c r="H16" s="60" t="s">
        <v>64</v>
      </c>
      <c r="I16" s="76"/>
      <c r="J16" s="61">
        <v>26.737200000000001</v>
      </c>
      <c r="K16" s="62">
        <v>12.95</v>
      </c>
      <c r="L16" s="63">
        <f>Y16+AI16</f>
        <v>134555445.17333335</v>
      </c>
      <c r="M16" s="64">
        <f t="shared" si="4"/>
        <v>12.95</v>
      </c>
      <c r="N16" s="65" t="s">
        <v>42</v>
      </c>
      <c r="O16" s="128">
        <f>[5]소반재적조서!$B$8</f>
        <v>3033</v>
      </c>
      <c r="P16" s="129">
        <f>[5]소반재적조서!$B$7</f>
        <v>201.67666666666668</v>
      </c>
      <c r="Q16" s="67">
        <f t="shared" si="2"/>
        <v>39277.35</v>
      </c>
      <c r="R16" s="91">
        <f>K16*P16</f>
        <v>2611.7128333333335</v>
      </c>
      <c r="S16" s="68">
        <f t="shared" si="5"/>
        <v>12.95</v>
      </c>
      <c r="T16" s="68"/>
      <c r="U16" s="68"/>
      <c r="V16" s="69"/>
      <c r="W16" s="90">
        <v>1</v>
      </c>
      <c r="X16" s="70">
        <f t="shared" si="6"/>
        <v>2611.7128333333335</v>
      </c>
      <c r="Y16" s="71">
        <f>X16*AK16</f>
        <v>134555445.17333335</v>
      </c>
      <c r="Z16" s="70"/>
      <c r="AA16" s="72"/>
      <c r="AB16" s="73"/>
      <c r="AC16" s="72"/>
      <c r="AD16" s="72"/>
      <c r="AE16" s="72"/>
      <c r="AF16" s="72"/>
      <c r="AG16" s="74"/>
      <c r="AH16" s="74"/>
      <c r="AI16" s="74"/>
      <c r="AJ16" s="74"/>
      <c r="AK16" s="40">
        <v>51520</v>
      </c>
    </row>
    <row r="17" spans="1:37" s="48" customFormat="1" ht="26.1" hidden="1" customHeight="1">
      <c r="A17" s="108">
        <v>10</v>
      </c>
      <c r="B17" s="108" t="s">
        <v>62</v>
      </c>
      <c r="C17" s="108" t="s">
        <v>57</v>
      </c>
      <c r="D17" s="108" t="s">
        <v>58</v>
      </c>
      <c r="E17" s="109" t="s">
        <v>73</v>
      </c>
      <c r="F17" s="110">
        <v>2380</v>
      </c>
      <c r="G17" s="111" t="s">
        <v>9</v>
      </c>
      <c r="H17" s="112" t="s">
        <v>3</v>
      </c>
      <c r="I17" s="112"/>
      <c r="J17" s="113">
        <v>0.23799999999999999</v>
      </c>
      <c r="K17" s="113">
        <v>0</v>
      </c>
      <c r="L17" s="110"/>
      <c r="M17" s="136">
        <f t="shared" si="4"/>
        <v>0</v>
      </c>
      <c r="N17" s="137"/>
      <c r="O17" s="138"/>
      <c r="P17" s="139"/>
      <c r="Q17" s="140">
        <f t="shared" si="2"/>
        <v>0</v>
      </c>
      <c r="R17" s="141">
        <f t="shared" si="3"/>
        <v>0</v>
      </c>
      <c r="S17" s="142" t="str">
        <f t="shared" si="5"/>
        <v/>
      </c>
      <c r="T17" s="142"/>
      <c r="U17" s="142"/>
      <c r="V17" s="143"/>
      <c r="W17" s="144"/>
      <c r="X17" s="145">
        <f t="shared" si="6"/>
        <v>0</v>
      </c>
      <c r="Y17" s="146"/>
      <c r="Z17" s="145"/>
      <c r="AA17" s="147"/>
      <c r="AB17" s="148"/>
      <c r="AC17" s="147"/>
      <c r="AD17" s="147"/>
      <c r="AE17" s="147"/>
      <c r="AF17" s="147"/>
      <c r="AG17" s="149"/>
      <c r="AH17" s="149"/>
      <c r="AI17" s="149"/>
      <c r="AJ17" s="149"/>
    </row>
    <row r="18" spans="1:37" s="49" customFormat="1" ht="26.1" customHeight="1">
      <c r="A18" s="77">
        <v>11</v>
      </c>
      <c r="B18" s="77" t="s">
        <v>62</v>
      </c>
      <c r="C18" s="77" t="s">
        <v>57</v>
      </c>
      <c r="D18" s="77" t="s">
        <v>58</v>
      </c>
      <c r="E18" s="77" t="s">
        <v>74</v>
      </c>
      <c r="F18" s="78">
        <v>595</v>
      </c>
      <c r="G18" s="77" t="s">
        <v>9</v>
      </c>
      <c r="H18" s="77" t="s">
        <v>3</v>
      </c>
      <c r="I18" s="77"/>
      <c r="J18" s="79">
        <v>5.9499999999999997E-2</v>
      </c>
      <c r="K18" s="80">
        <v>0.06</v>
      </c>
      <c r="L18" s="63">
        <f t="shared" ref="L18:L19" si="9">Y18+AI18</f>
        <v>623422.91200000001</v>
      </c>
      <c r="M18" s="64">
        <f t="shared" si="4"/>
        <v>0.06</v>
      </c>
      <c r="N18" s="77" t="s">
        <v>199</v>
      </c>
      <c r="O18" s="118">
        <f>O16</f>
        <v>3033</v>
      </c>
      <c r="P18" s="88">
        <f>P16</f>
        <v>201.67666666666668</v>
      </c>
      <c r="Q18" s="120">
        <f t="shared" si="2"/>
        <v>181.98</v>
      </c>
      <c r="R18" s="121">
        <f t="shared" si="3"/>
        <v>12.1006</v>
      </c>
      <c r="S18" s="122">
        <f t="shared" si="5"/>
        <v>0.06</v>
      </c>
      <c r="T18" s="125"/>
      <c r="U18" s="125"/>
      <c r="V18" s="123"/>
      <c r="W18" s="124">
        <v>1</v>
      </c>
      <c r="X18" s="62">
        <f t="shared" si="6"/>
        <v>12.1006</v>
      </c>
      <c r="Y18" s="71">
        <f t="shared" ref="Y18:Y19" si="10">X18*AK18</f>
        <v>623422.91200000001</v>
      </c>
      <c r="Z18" s="81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40">
        <v>51520</v>
      </c>
    </row>
    <row r="19" spans="1:37" s="49" customFormat="1" ht="26.1" customHeight="1">
      <c r="A19" s="77">
        <v>12</v>
      </c>
      <c r="B19" s="77" t="s">
        <v>62</v>
      </c>
      <c r="C19" s="77" t="s">
        <v>57</v>
      </c>
      <c r="D19" s="77" t="s">
        <v>58</v>
      </c>
      <c r="E19" s="77" t="s">
        <v>75</v>
      </c>
      <c r="F19" s="78">
        <v>306248</v>
      </c>
      <c r="G19" s="77" t="s">
        <v>9</v>
      </c>
      <c r="H19" s="77" t="s">
        <v>64</v>
      </c>
      <c r="I19" s="77"/>
      <c r="J19" s="79">
        <v>30.6248</v>
      </c>
      <c r="K19" s="80">
        <v>2.4900000000000002</v>
      </c>
      <c r="L19" s="63">
        <f t="shared" si="9"/>
        <v>1767655.6480000003</v>
      </c>
      <c r="M19" s="64">
        <f t="shared" si="4"/>
        <v>2.4900000000000002</v>
      </c>
      <c r="N19" s="77" t="s">
        <v>49</v>
      </c>
      <c r="O19" s="118">
        <f>O18</f>
        <v>3033</v>
      </c>
      <c r="P19" s="88">
        <f>P18</f>
        <v>201.67666666666668</v>
      </c>
      <c r="Q19" s="120">
        <f t="shared" si="2"/>
        <v>7552.170000000001</v>
      </c>
      <c r="R19" s="121">
        <f t="shared" si="3"/>
        <v>502.17490000000009</v>
      </c>
      <c r="S19" s="122" t="str">
        <f t="shared" si="5"/>
        <v/>
      </c>
      <c r="T19" s="125">
        <v>2.4900000000000002</v>
      </c>
      <c r="U19" s="125"/>
      <c r="V19" s="123"/>
      <c r="W19" s="124">
        <v>0.5</v>
      </c>
      <c r="X19" s="62">
        <f t="shared" si="6"/>
        <v>251.08745000000005</v>
      </c>
      <c r="Y19" s="71">
        <f t="shared" si="10"/>
        <v>1767655.6480000003</v>
      </c>
      <c r="Z19" s="81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41">
        <v>7040</v>
      </c>
    </row>
    <row r="20" spans="1:37" s="49" customFormat="1" ht="26.1" hidden="1" customHeight="1">
      <c r="A20" s="115">
        <v>13</v>
      </c>
      <c r="B20" s="115" t="s">
        <v>62</v>
      </c>
      <c r="C20" s="115" t="s">
        <v>57</v>
      </c>
      <c r="D20" s="115" t="s">
        <v>59</v>
      </c>
      <c r="E20" s="115" t="s">
        <v>76</v>
      </c>
      <c r="F20" s="116">
        <v>12298</v>
      </c>
      <c r="G20" s="115" t="s">
        <v>9</v>
      </c>
      <c r="H20" s="115" t="s">
        <v>64</v>
      </c>
      <c r="I20" s="115"/>
      <c r="J20" s="117">
        <v>1.2298</v>
      </c>
      <c r="K20" s="117">
        <v>0</v>
      </c>
      <c r="L20" s="116"/>
      <c r="M20" s="136">
        <f t="shared" si="4"/>
        <v>0</v>
      </c>
      <c r="N20" s="115"/>
      <c r="O20" s="150"/>
      <c r="P20" s="139"/>
      <c r="Q20" s="140">
        <f t="shared" si="2"/>
        <v>0</v>
      </c>
      <c r="R20" s="141">
        <f t="shared" si="3"/>
        <v>0</v>
      </c>
      <c r="S20" s="142" t="str">
        <f t="shared" si="5"/>
        <v/>
      </c>
      <c r="T20" s="151"/>
      <c r="U20" s="151"/>
      <c r="V20" s="152"/>
      <c r="W20" s="153"/>
      <c r="X20" s="145">
        <f t="shared" si="6"/>
        <v>0</v>
      </c>
      <c r="Y20" s="116"/>
      <c r="Z20" s="117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</row>
    <row r="21" spans="1:37" s="49" customFormat="1" ht="26.1" hidden="1" customHeight="1">
      <c r="A21" s="115">
        <v>14</v>
      </c>
      <c r="B21" s="115" t="s">
        <v>62</v>
      </c>
      <c r="C21" s="115" t="s">
        <v>57</v>
      </c>
      <c r="D21" s="115" t="s">
        <v>59</v>
      </c>
      <c r="E21" s="115" t="s">
        <v>77</v>
      </c>
      <c r="F21" s="116">
        <v>40859</v>
      </c>
      <c r="G21" s="115" t="s">
        <v>9</v>
      </c>
      <c r="H21" s="115" t="s">
        <v>64</v>
      </c>
      <c r="I21" s="115"/>
      <c r="J21" s="117">
        <v>4.0858999999999996</v>
      </c>
      <c r="K21" s="117">
        <v>0</v>
      </c>
      <c r="L21" s="116"/>
      <c r="M21" s="136">
        <f t="shared" si="4"/>
        <v>0</v>
      </c>
      <c r="N21" s="115"/>
      <c r="O21" s="150"/>
      <c r="P21" s="139"/>
      <c r="Q21" s="140">
        <f t="shared" si="2"/>
        <v>0</v>
      </c>
      <c r="R21" s="141">
        <f t="shared" si="3"/>
        <v>0</v>
      </c>
      <c r="S21" s="142" t="str">
        <f t="shared" si="5"/>
        <v/>
      </c>
      <c r="T21" s="151"/>
      <c r="U21" s="151"/>
      <c r="V21" s="152"/>
      <c r="W21" s="153"/>
      <c r="X21" s="145">
        <f t="shared" si="6"/>
        <v>0</v>
      </c>
      <c r="Y21" s="116"/>
      <c r="Z21" s="117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</row>
    <row r="22" spans="1:37" s="49" customFormat="1" ht="26.1" hidden="1" customHeight="1">
      <c r="A22" s="115">
        <v>15</v>
      </c>
      <c r="B22" s="115" t="s">
        <v>62</v>
      </c>
      <c r="C22" s="115" t="s">
        <v>57</v>
      </c>
      <c r="D22" s="115" t="s">
        <v>59</v>
      </c>
      <c r="E22" s="115" t="s">
        <v>78</v>
      </c>
      <c r="F22" s="116">
        <v>496</v>
      </c>
      <c r="G22" s="115" t="s">
        <v>9</v>
      </c>
      <c r="H22" s="115" t="s">
        <v>3</v>
      </c>
      <c r="I22" s="115"/>
      <c r="J22" s="117">
        <v>4.9599999999999998E-2</v>
      </c>
      <c r="K22" s="117">
        <v>0</v>
      </c>
      <c r="L22" s="116"/>
      <c r="M22" s="136">
        <f t="shared" si="4"/>
        <v>0</v>
      </c>
      <c r="N22" s="115"/>
      <c r="O22" s="150"/>
      <c r="P22" s="139"/>
      <c r="Q22" s="140">
        <f t="shared" si="2"/>
        <v>0</v>
      </c>
      <c r="R22" s="141">
        <f t="shared" si="3"/>
        <v>0</v>
      </c>
      <c r="S22" s="142" t="str">
        <f t="shared" si="5"/>
        <v/>
      </c>
      <c r="T22" s="151"/>
      <c r="U22" s="151"/>
      <c r="V22" s="152"/>
      <c r="W22" s="153"/>
      <c r="X22" s="145">
        <f t="shared" si="6"/>
        <v>0</v>
      </c>
      <c r="Y22" s="116"/>
      <c r="Z22" s="117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</row>
    <row r="23" spans="1:37" s="49" customFormat="1" ht="26.1" hidden="1" customHeight="1">
      <c r="A23" s="115">
        <v>16</v>
      </c>
      <c r="B23" s="115" t="s">
        <v>62</v>
      </c>
      <c r="C23" s="115" t="s">
        <v>57</v>
      </c>
      <c r="D23" s="115" t="s">
        <v>59</v>
      </c>
      <c r="E23" s="115" t="s">
        <v>79</v>
      </c>
      <c r="F23" s="116">
        <v>397</v>
      </c>
      <c r="G23" s="115" t="s">
        <v>9</v>
      </c>
      <c r="H23" s="115" t="s">
        <v>3</v>
      </c>
      <c r="I23" s="115"/>
      <c r="J23" s="117">
        <v>3.9699999999999999E-2</v>
      </c>
      <c r="K23" s="117">
        <v>0</v>
      </c>
      <c r="L23" s="116"/>
      <c r="M23" s="136">
        <f t="shared" si="4"/>
        <v>0</v>
      </c>
      <c r="N23" s="115"/>
      <c r="O23" s="150"/>
      <c r="P23" s="139"/>
      <c r="Q23" s="140">
        <f t="shared" si="2"/>
        <v>0</v>
      </c>
      <c r="R23" s="141">
        <f t="shared" si="3"/>
        <v>0</v>
      </c>
      <c r="S23" s="142" t="str">
        <f t="shared" si="5"/>
        <v/>
      </c>
      <c r="T23" s="151"/>
      <c r="U23" s="151"/>
      <c r="V23" s="152"/>
      <c r="W23" s="153"/>
      <c r="X23" s="145">
        <f t="shared" si="6"/>
        <v>0</v>
      </c>
      <c r="Y23" s="116"/>
      <c r="Z23" s="117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</row>
    <row r="24" spans="1:37" s="49" customFormat="1" ht="26.1" hidden="1" customHeight="1">
      <c r="A24" s="115">
        <v>17</v>
      </c>
      <c r="B24" s="115" t="s">
        <v>62</v>
      </c>
      <c r="C24" s="115" t="s">
        <v>57</v>
      </c>
      <c r="D24" s="115" t="s">
        <v>59</v>
      </c>
      <c r="E24" s="115" t="s">
        <v>80</v>
      </c>
      <c r="F24" s="116">
        <v>793</v>
      </c>
      <c r="G24" s="115" t="s">
        <v>9</v>
      </c>
      <c r="H24" s="115" t="s">
        <v>3</v>
      </c>
      <c r="I24" s="115"/>
      <c r="J24" s="117">
        <v>7.9299999999999995E-2</v>
      </c>
      <c r="K24" s="117">
        <v>0</v>
      </c>
      <c r="L24" s="116"/>
      <c r="M24" s="136">
        <f t="shared" si="4"/>
        <v>0</v>
      </c>
      <c r="N24" s="115"/>
      <c r="O24" s="150"/>
      <c r="P24" s="139"/>
      <c r="Q24" s="140">
        <f t="shared" si="2"/>
        <v>0</v>
      </c>
      <c r="R24" s="141">
        <f t="shared" si="3"/>
        <v>0</v>
      </c>
      <c r="S24" s="142" t="str">
        <f t="shared" si="5"/>
        <v/>
      </c>
      <c r="T24" s="151"/>
      <c r="U24" s="151"/>
      <c r="V24" s="152"/>
      <c r="W24" s="153"/>
      <c r="X24" s="145">
        <f t="shared" si="6"/>
        <v>0</v>
      </c>
      <c r="Y24" s="116"/>
      <c r="Z24" s="117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</row>
    <row r="25" spans="1:37" s="49" customFormat="1" ht="26.1" hidden="1" customHeight="1">
      <c r="A25" s="115">
        <v>18</v>
      </c>
      <c r="B25" s="115" t="s">
        <v>62</v>
      </c>
      <c r="C25" s="115" t="s">
        <v>57</v>
      </c>
      <c r="D25" s="115" t="s">
        <v>59</v>
      </c>
      <c r="E25" s="115" t="s">
        <v>81</v>
      </c>
      <c r="F25" s="116">
        <v>595</v>
      </c>
      <c r="G25" s="115" t="s">
        <v>9</v>
      </c>
      <c r="H25" s="115" t="s">
        <v>3</v>
      </c>
      <c r="I25" s="115"/>
      <c r="J25" s="117">
        <v>5.9499999999999997E-2</v>
      </c>
      <c r="K25" s="117">
        <v>0</v>
      </c>
      <c r="L25" s="116"/>
      <c r="M25" s="136">
        <f t="shared" si="4"/>
        <v>0</v>
      </c>
      <c r="N25" s="115"/>
      <c r="O25" s="150"/>
      <c r="P25" s="139"/>
      <c r="Q25" s="140">
        <f t="shared" si="2"/>
        <v>0</v>
      </c>
      <c r="R25" s="141">
        <f t="shared" si="3"/>
        <v>0</v>
      </c>
      <c r="S25" s="142" t="str">
        <f t="shared" si="5"/>
        <v/>
      </c>
      <c r="T25" s="151"/>
      <c r="U25" s="151"/>
      <c r="V25" s="152"/>
      <c r="W25" s="153"/>
      <c r="X25" s="145">
        <f t="shared" si="6"/>
        <v>0</v>
      </c>
      <c r="Y25" s="116"/>
      <c r="Z25" s="117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</row>
    <row r="26" spans="1:37" s="49" customFormat="1" ht="26.1" hidden="1" customHeight="1">
      <c r="A26" s="115">
        <v>19</v>
      </c>
      <c r="B26" s="115" t="s">
        <v>62</v>
      </c>
      <c r="C26" s="115" t="s">
        <v>57</v>
      </c>
      <c r="D26" s="115" t="s">
        <v>59</v>
      </c>
      <c r="E26" s="115" t="s">
        <v>82</v>
      </c>
      <c r="F26" s="116">
        <v>2380</v>
      </c>
      <c r="G26" s="115" t="s">
        <v>9</v>
      </c>
      <c r="H26" s="115" t="s">
        <v>3</v>
      </c>
      <c r="I26" s="115"/>
      <c r="J26" s="117">
        <v>0.23799999999999999</v>
      </c>
      <c r="K26" s="117">
        <v>0</v>
      </c>
      <c r="L26" s="116"/>
      <c r="M26" s="136">
        <f t="shared" si="4"/>
        <v>0</v>
      </c>
      <c r="N26" s="115"/>
      <c r="O26" s="150"/>
      <c r="P26" s="139"/>
      <c r="Q26" s="140">
        <f t="shared" si="2"/>
        <v>0</v>
      </c>
      <c r="R26" s="141">
        <f t="shared" si="3"/>
        <v>0</v>
      </c>
      <c r="S26" s="142" t="str">
        <f t="shared" si="5"/>
        <v/>
      </c>
      <c r="T26" s="151"/>
      <c r="U26" s="151"/>
      <c r="V26" s="152"/>
      <c r="W26" s="153"/>
      <c r="X26" s="145">
        <f t="shared" si="6"/>
        <v>0</v>
      </c>
      <c r="Y26" s="116"/>
      <c r="Z26" s="117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</row>
    <row r="27" spans="1:37" s="49" customFormat="1" ht="26.1" hidden="1" customHeight="1">
      <c r="A27" s="115">
        <v>20</v>
      </c>
      <c r="B27" s="115" t="s">
        <v>62</v>
      </c>
      <c r="C27" s="115" t="s">
        <v>57</v>
      </c>
      <c r="D27" s="115" t="s">
        <v>59</v>
      </c>
      <c r="E27" s="115" t="s">
        <v>83</v>
      </c>
      <c r="F27" s="116">
        <v>83306</v>
      </c>
      <c r="G27" s="115" t="s">
        <v>9</v>
      </c>
      <c r="H27" s="115" t="s">
        <v>3</v>
      </c>
      <c r="I27" s="115"/>
      <c r="J27" s="117">
        <v>8.3306000000000004</v>
      </c>
      <c r="K27" s="117">
        <v>0</v>
      </c>
      <c r="L27" s="116"/>
      <c r="M27" s="136">
        <f t="shared" si="4"/>
        <v>0</v>
      </c>
      <c r="N27" s="115"/>
      <c r="O27" s="150"/>
      <c r="P27" s="139"/>
      <c r="Q27" s="140">
        <f t="shared" si="2"/>
        <v>0</v>
      </c>
      <c r="R27" s="141">
        <f t="shared" si="3"/>
        <v>0</v>
      </c>
      <c r="S27" s="142" t="str">
        <f t="shared" si="5"/>
        <v/>
      </c>
      <c r="T27" s="151"/>
      <c r="U27" s="151"/>
      <c r="V27" s="152"/>
      <c r="W27" s="153"/>
      <c r="X27" s="145">
        <f t="shared" si="6"/>
        <v>0</v>
      </c>
      <c r="Y27" s="116"/>
      <c r="Z27" s="117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</row>
    <row r="28" spans="1:37" s="49" customFormat="1" ht="26.1" hidden="1" customHeight="1">
      <c r="A28" s="115">
        <v>21</v>
      </c>
      <c r="B28" s="115" t="s">
        <v>62</v>
      </c>
      <c r="C28" s="115" t="s">
        <v>57</v>
      </c>
      <c r="D28" s="115" t="s">
        <v>59</v>
      </c>
      <c r="E28" s="115" t="s">
        <v>84</v>
      </c>
      <c r="F28" s="116">
        <v>1190</v>
      </c>
      <c r="G28" s="115" t="s">
        <v>9</v>
      </c>
      <c r="H28" s="115" t="s">
        <v>64</v>
      </c>
      <c r="I28" s="115"/>
      <c r="J28" s="117">
        <v>0.11899999999999999</v>
      </c>
      <c r="K28" s="117">
        <v>0</v>
      </c>
      <c r="L28" s="116"/>
      <c r="M28" s="136">
        <f t="shared" si="4"/>
        <v>0</v>
      </c>
      <c r="N28" s="115"/>
      <c r="O28" s="150"/>
      <c r="P28" s="139"/>
      <c r="Q28" s="140">
        <f t="shared" si="2"/>
        <v>0</v>
      </c>
      <c r="R28" s="141">
        <f t="shared" si="3"/>
        <v>0</v>
      </c>
      <c r="S28" s="142" t="str">
        <f t="shared" si="5"/>
        <v/>
      </c>
      <c r="T28" s="151"/>
      <c r="U28" s="151"/>
      <c r="V28" s="152"/>
      <c r="W28" s="153"/>
      <c r="X28" s="145">
        <f t="shared" si="6"/>
        <v>0</v>
      </c>
      <c r="Y28" s="116"/>
      <c r="Z28" s="117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</row>
    <row r="29" spans="1:37" s="49" customFormat="1" ht="26.1" hidden="1" customHeight="1">
      <c r="A29" s="115">
        <v>22</v>
      </c>
      <c r="B29" s="115" t="s">
        <v>62</v>
      </c>
      <c r="C29" s="115" t="s">
        <v>57</v>
      </c>
      <c r="D29" s="115" t="s">
        <v>59</v>
      </c>
      <c r="E29" s="115" t="s">
        <v>85</v>
      </c>
      <c r="F29" s="116">
        <v>58017</v>
      </c>
      <c r="G29" s="115" t="s">
        <v>9</v>
      </c>
      <c r="H29" s="115" t="s">
        <v>64</v>
      </c>
      <c r="I29" s="115"/>
      <c r="J29" s="117">
        <v>5.8017000000000003</v>
      </c>
      <c r="K29" s="117">
        <v>0</v>
      </c>
      <c r="L29" s="116"/>
      <c r="M29" s="136">
        <f t="shared" si="4"/>
        <v>0</v>
      </c>
      <c r="N29" s="115"/>
      <c r="O29" s="150"/>
      <c r="P29" s="139"/>
      <c r="Q29" s="140">
        <f t="shared" si="2"/>
        <v>0</v>
      </c>
      <c r="R29" s="141">
        <f t="shared" si="3"/>
        <v>0</v>
      </c>
      <c r="S29" s="142" t="str">
        <f t="shared" si="5"/>
        <v/>
      </c>
      <c r="T29" s="151"/>
      <c r="U29" s="151"/>
      <c r="V29" s="152"/>
      <c r="W29" s="153"/>
      <c r="X29" s="145">
        <f t="shared" si="6"/>
        <v>0</v>
      </c>
      <c r="Y29" s="116"/>
      <c r="Z29" s="117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</row>
    <row r="30" spans="1:37" s="49" customFormat="1" ht="26.1" hidden="1" customHeight="1">
      <c r="A30" s="115">
        <v>23</v>
      </c>
      <c r="B30" s="115" t="s">
        <v>62</v>
      </c>
      <c r="C30" s="115" t="s">
        <v>57</v>
      </c>
      <c r="D30" s="115" t="s">
        <v>60</v>
      </c>
      <c r="E30" s="115" t="s">
        <v>86</v>
      </c>
      <c r="F30" s="116">
        <v>436</v>
      </c>
      <c r="G30" s="115" t="s">
        <v>9</v>
      </c>
      <c r="H30" s="115" t="s">
        <v>3</v>
      </c>
      <c r="I30" s="115"/>
      <c r="J30" s="117">
        <v>4.36E-2</v>
      </c>
      <c r="K30" s="117">
        <v>0</v>
      </c>
      <c r="L30" s="116"/>
      <c r="M30" s="136">
        <f t="shared" si="4"/>
        <v>0</v>
      </c>
      <c r="N30" s="115"/>
      <c r="O30" s="150"/>
      <c r="P30" s="139"/>
      <c r="Q30" s="140">
        <f t="shared" si="2"/>
        <v>0</v>
      </c>
      <c r="R30" s="141">
        <f t="shared" si="3"/>
        <v>0</v>
      </c>
      <c r="S30" s="142" t="str">
        <f t="shared" si="5"/>
        <v/>
      </c>
      <c r="T30" s="151"/>
      <c r="U30" s="151"/>
      <c r="V30" s="152"/>
      <c r="W30" s="153"/>
      <c r="X30" s="145">
        <f t="shared" si="6"/>
        <v>0</v>
      </c>
      <c r="Y30" s="116"/>
      <c r="Z30" s="117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</row>
    <row r="31" spans="1:37" s="49" customFormat="1" ht="26.1" customHeight="1">
      <c r="A31" s="77">
        <v>24</v>
      </c>
      <c r="B31" s="77" t="s">
        <v>62</v>
      </c>
      <c r="C31" s="77" t="s">
        <v>57</v>
      </c>
      <c r="D31" s="77" t="s">
        <v>60</v>
      </c>
      <c r="E31" s="77" t="s">
        <v>87</v>
      </c>
      <c r="F31" s="78">
        <v>1346</v>
      </c>
      <c r="G31" s="77" t="s">
        <v>9</v>
      </c>
      <c r="H31" s="77" t="s">
        <v>3</v>
      </c>
      <c r="I31" s="77"/>
      <c r="J31" s="79">
        <v>0.1346</v>
      </c>
      <c r="K31" s="80">
        <v>0.13</v>
      </c>
      <c r="L31" s="63">
        <f t="shared" ref="L31:L38" si="11">Y31+AI31</f>
        <v>603956.08000000007</v>
      </c>
      <c r="M31" s="64">
        <f t="shared" si="4"/>
        <v>0.13</v>
      </c>
      <c r="N31" s="77" t="s">
        <v>199</v>
      </c>
      <c r="O31" s="118">
        <f>O64</f>
        <v>2100</v>
      </c>
      <c r="P31" s="88">
        <f>P64</f>
        <v>90.175000000000011</v>
      </c>
      <c r="Q31" s="120">
        <f t="shared" si="2"/>
        <v>273</v>
      </c>
      <c r="R31" s="121">
        <f t="shared" si="3"/>
        <v>11.722750000000001</v>
      </c>
      <c r="S31" s="122">
        <f t="shared" si="5"/>
        <v>0.13</v>
      </c>
      <c r="T31" s="125"/>
      <c r="U31" s="125"/>
      <c r="V31" s="123"/>
      <c r="W31" s="124">
        <v>1</v>
      </c>
      <c r="X31" s="62">
        <f t="shared" si="6"/>
        <v>11.722750000000001</v>
      </c>
      <c r="Y31" s="71">
        <f t="shared" ref="Y31:Y38" si="12">X31*AK31</f>
        <v>603956.08000000007</v>
      </c>
      <c r="Z31" s="81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40">
        <v>51520</v>
      </c>
    </row>
    <row r="32" spans="1:37" s="49" customFormat="1" ht="26.1" customHeight="1">
      <c r="A32" s="77">
        <v>25</v>
      </c>
      <c r="B32" s="77" t="s">
        <v>62</v>
      </c>
      <c r="C32" s="77" t="s">
        <v>57</v>
      </c>
      <c r="D32" s="77" t="s">
        <v>60</v>
      </c>
      <c r="E32" s="77" t="s">
        <v>88</v>
      </c>
      <c r="F32" s="78">
        <v>281</v>
      </c>
      <c r="G32" s="77" t="s">
        <v>9</v>
      </c>
      <c r="H32" s="77" t="s">
        <v>3</v>
      </c>
      <c r="I32" s="77"/>
      <c r="J32" s="79">
        <v>2.81E-2</v>
      </c>
      <c r="K32" s="80">
        <v>0.03</v>
      </c>
      <c r="L32" s="63">
        <f t="shared" si="11"/>
        <v>6001.4591999999993</v>
      </c>
      <c r="M32" s="64">
        <f t="shared" si="4"/>
        <v>0.03</v>
      </c>
      <c r="N32" s="77" t="s">
        <v>49</v>
      </c>
      <c r="O32" s="118">
        <f>O93</f>
        <v>2100</v>
      </c>
      <c r="P32" s="88">
        <f>P93</f>
        <v>94.72</v>
      </c>
      <c r="Q32" s="120">
        <f t="shared" si="2"/>
        <v>63</v>
      </c>
      <c r="R32" s="121">
        <f t="shared" si="3"/>
        <v>2.8415999999999997</v>
      </c>
      <c r="S32" s="122" t="str">
        <f t="shared" si="5"/>
        <v/>
      </c>
      <c r="T32" s="125"/>
      <c r="U32" s="125">
        <v>0.03</v>
      </c>
      <c r="V32" s="123"/>
      <c r="W32" s="124">
        <v>0.3</v>
      </c>
      <c r="X32" s="62">
        <f t="shared" si="6"/>
        <v>0.8524799999999999</v>
      </c>
      <c r="Y32" s="71">
        <f t="shared" si="12"/>
        <v>6001.4591999999993</v>
      </c>
      <c r="Z32" s="81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41">
        <v>7040</v>
      </c>
    </row>
    <row r="33" spans="1:37" s="49" customFormat="1" ht="26.1" customHeight="1">
      <c r="A33" s="77">
        <v>26</v>
      </c>
      <c r="B33" s="77" t="s">
        <v>62</v>
      </c>
      <c r="C33" s="77" t="s">
        <v>57</v>
      </c>
      <c r="D33" s="77" t="s">
        <v>60</v>
      </c>
      <c r="E33" s="77" t="s">
        <v>89</v>
      </c>
      <c r="F33" s="78">
        <v>79</v>
      </c>
      <c r="G33" s="77" t="s">
        <v>9</v>
      </c>
      <c r="H33" s="77" t="s">
        <v>3</v>
      </c>
      <c r="I33" s="77"/>
      <c r="J33" s="79">
        <v>7.9000000000000008E-3</v>
      </c>
      <c r="K33" s="80">
        <v>0.01</v>
      </c>
      <c r="L33" s="63">
        <f t="shared" si="11"/>
        <v>48799.743999999999</v>
      </c>
      <c r="M33" s="64">
        <f t="shared" si="4"/>
        <v>0.01</v>
      </c>
      <c r="N33" s="77" t="s">
        <v>199</v>
      </c>
      <c r="O33" s="118">
        <f>O93</f>
        <v>2100</v>
      </c>
      <c r="P33" s="88">
        <f>P93</f>
        <v>94.72</v>
      </c>
      <c r="Q33" s="120">
        <f t="shared" si="2"/>
        <v>21</v>
      </c>
      <c r="R33" s="121">
        <f t="shared" si="3"/>
        <v>0.94720000000000004</v>
      </c>
      <c r="S33" s="122">
        <f t="shared" si="5"/>
        <v>0.01</v>
      </c>
      <c r="T33" s="125"/>
      <c r="U33" s="125"/>
      <c r="V33" s="123"/>
      <c r="W33" s="124">
        <v>1</v>
      </c>
      <c r="X33" s="62">
        <f t="shared" si="6"/>
        <v>0.94720000000000004</v>
      </c>
      <c r="Y33" s="71">
        <f t="shared" si="12"/>
        <v>48799.743999999999</v>
      </c>
      <c r="Z33" s="81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40">
        <v>51520</v>
      </c>
    </row>
    <row r="34" spans="1:37" s="49" customFormat="1" ht="26.1" customHeight="1">
      <c r="A34" s="77">
        <v>27</v>
      </c>
      <c r="B34" s="77" t="s">
        <v>62</v>
      </c>
      <c r="C34" s="77" t="s">
        <v>57</v>
      </c>
      <c r="D34" s="77" t="s">
        <v>60</v>
      </c>
      <c r="E34" s="77" t="s">
        <v>90</v>
      </c>
      <c r="F34" s="78">
        <v>294</v>
      </c>
      <c r="G34" s="77" t="s">
        <v>9</v>
      </c>
      <c r="H34" s="77" t="s">
        <v>3</v>
      </c>
      <c r="I34" s="77"/>
      <c r="J34" s="79">
        <v>2.9399999999999999E-2</v>
      </c>
      <c r="K34" s="80">
        <v>0.03</v>
      </c>
      <c r="L34" s="63">
        <f t="shared" si="11"/>
        <v>160062.33599999995</v>
      </c>
      <c r="M34" s="64">
        <f t="shared" si="4"/>
        <v>0.03</v>
      </c>
      <c r="N34" s="77" t="s">
        <v>199</v>
      </c>
      <c r="O34" s="118">
        <f>O90</f>
        <v>1450</v>
      </c>
      <c r="P34" s="88">
        <f>P90</f>
        <v>103.55999999999999</v>
      </c>
      <c r="Q34" s="120">
        <f t="shared" si="2"/>
        <v>43.5</v>
      </c>
      <c r="R34" s="121">
        <f t="shared" si="3"/>
        <v>3.1067999999999993</v>
      </c>
      <c r="S34" s="122">
        <f t="shared" si="5"/>
        <v>0.03</v>
      </c>
      <c r="T34" s="125"/>
      <c r="U34" s="125"/>
      <c r="V34" s="123"/>
      <c r="W34" s="124">
        <v>1</v>
      </c>
      <c r="X34" s="62">
        <f t="shared" si="6"/>
        <v>3.1067999999999993</v>
      </c>
      <c r="Y34" s="71">
        <f t="shared" si="12"/>
        <v>160062.33599999995</v>
      </c>
      <c r="Z34" s="81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40">
        <v>51520</v>
      </c>
    </row>
    <row r="35" spans="1:37" s="49" customFormat="1" ht="26.1" customHeight="1">
      <c r="A35" s="77">
        <v>28</v>
      </c>
      <c r="B35" s="77" t="s">
        <v>62</v>
      </c>
      <c r="C35" s="77" t="s">
        <v>57</v>
      </c>
      <c r="D35" s="77" t="s">
        <v>60</v>
      </c>
      <c r="E35" s="77" t="s">
        <v>91</v>
      </c>
      <c r="F35" s="78">
        <v>69</v>
      </c>
      <c r="G35" s="77" t="s">
        <v>9</v>
      </c>
      <c r="H35" s="77" t="s">
        <v>3</v>
      </c>
      <c r="I35" s="77"/>
      <c r="J35" s="79">
        <v>6.8999999999999999E-3</v>
      </c>
      <c r="K35" s="80">
        <v>0.01</v>
      </c>
      <c r="L35" s="63">
        <f t="shared" si="11"/>
        <v>96764.864000000016</v>
      </c>
      <c r="M35" s="64">
        <f t="shared" si="4"/>
        <v>0.01</v>
      </c>
      <c r="N35" s="77" t="s">
        <v>199</v>
      </c>
      <c r="O35" s="118">
        <f>O95</f>
        <v>1950</v>
      </c>
      <c r="P35" s="88">
        <f>P95</f>
        <v>187.82000000000002</v>
      </c>
      <c r="Q35" s="120">
        <f t="shared" si="2"/>
        <v>19.5</v>
      </c>
      <c r="R35" s="121">
        <f t="shared" si="3"/>
        <v>1.8782000000000003</v>
      </c>
      <c r="S35" s="122">
        <f t="shared" si="5"/>
        <v>0.01</v>
      </c>
      <c r="T35" s="125"/>
      <c r="U35" s="125"/>
      <c r="V35" s="123"/>
      <c r="W35" s="124">
        <v>1</v>
      </c>
      <c r="X35" s="62">
        <f t="shared" si="6"/>
        <v>1.8782000000000003</v>
      </c>
      <c r="Y35" s="71">
        <f t="shared" si="12"/>
        <v>96764.864000000016</v>
      </c>
      <c r="Z35" s="81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40">
        <v>51520</v>
      </c>
    </row>
    <row r="36" spans="1:37" s="49" customFormat="1" ht="26.1" customHeight="1">
      <c r="A36" s="77">
        <v>29</v>
      </c>
      <c r="B36" s="77" t="s">
        <v>62</v>
      </c>
      <c r="C36" s="77" t="s">
        <v>57</v>
      </c>
      <c r="D36" s="77" t="s">
        <v>60</v>
      </c>
      <c r="E36" s="77" t="s">
        <v>92</v>
      </c>
      <c r="F36" s="78">
        <v>188</v>
      </c>
      <c r="G36" s="77" t="s">
        <v>9</v>
      </c>
      <c r="H36" s="77" t="s">
        <v>3</v>
      </c>
      <c r="I36" s="77"/>
      <c r="J36" s="79">
        <v>1.8800000000000001E-2</v>
      </c>
      <c r="K36" s="80">
        <v>0.02</v>
      </c>
      <c r="L36" s="63">
        <f t="shared" si="11"/>
        <v>193529.72800000003</v>
      </c>
      <c r="M36" s="64">
        <f t="shared" si="4"/>
        <v>0.02</v>
      </c>
      <c r="N36" s="77" t="s">
        <v>199</v>
      </c>
      <c r="O36" s="118">
        <f>O95</f>
        <v>1950</v>
      </c>
      <c r="P36" s="88">
        <f>P95</f>
        <v>187.82000000000002</v>
      </c>
      <c r="Q36" s="120">
        <f t="shared" si="2"/>
        <v>39</v>
      </c>
      <c r="R36" s="121">
        <f t="shared" si="3"/>
        <v>3.7564000000000006</v>
      </c>
      <c r="S36" s="122">
        <f t="shared" si="5"/>
        <v>0.02</v>
      </c>
      <c r="T36" s="125"/>
      <c r="U36" s="125"/>
      <c r="V36" s="123"/>
      <c r="W36" s="124">
        <v>1</v>
      </c>
      <c r="X36" s="62">
        <f t="shared" si="6"/>
        <v>3.7564000000000006</v>
      </c>
      <c r="Y36" s="71">
        <f t="shared" si="12"/>
        <v>193529.72800000003</v>
      </c>
      <c r="Z36" s="81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40">
        <v>51520</v>
      </c>
    </row>
    <row r="37" spans="1:37" s="49" customFormat="1" ht="26.1" customHeight="1">
      <c r="A37" s="77">
        <v>30</v>
      </c>
      <c r="B37" s="77" t="s">
        <v>62</v>
      </c>
      <c r="C37" s="77" t="s">
        <v>57</v>
      </c>
      <c r="D37" s="77" t="s">
        <v>60</v>
      </c>
      <c r="E37" s="77" t="s">
        <v>93</v>
      </c>
      <c r="F37" s="78">
        <v>2536</v>
      </c>
      <c r="G37" s="77" t="s">
        <v>9</v>
      </c>
      <c r="H37" s="77" t="s">
        <v>3</v>
      </c>
      <c r="I37" s="77"/>
      <c r="J37" s="79">
        <v>0.25359999999999999</v>
      </c>
      <c r="K37" s="80">
        <v>0.16</v>
      </c>
      <c r="L37" s="63">
        <f t="shared" si="11"/>
        <v>87705.446400000001</v>
      </c>
      <c r="M37" s="64">
        <f t="shared" si="4"/>
        <v>0.16</v>
      </c>
      <c r="N37" s="77" t="s">
        <v>49</v>
      </c>
      <c r="O37" s="118">
        <f>O105</f>
        <v>1050</v>
      </c>
      <c r="P37" s="88">
        <f>P105</f>
        <v>259.54500000000002</v>
      </c>
      <c r="Q37" s="120">
        <f t="shared" si="2"/>
        <v>168</v>
      </c>
      <c r="R37" s="121">
        <f t="shared" si="3"/>
        <v>41.527200000000001</v>
      </c>
      <c r="S37" s="122" t="str">
        <f t="shared" si="5"/>
        <v/>
      </c>
      <c r="T37" s="125"/>
      <c r="U37" s="125">
        <v>0.16</v>
      </c>
      <c r="V37" s="123"/>
      <c r="W37" s="124">
        <v>0.3</v>
      </c>
      <c r="X37" s="62">
        <f t="shared" si="6"/>
        <v>12.458159999999999</v>
      </c>
      <c r="Y37" s="71">
        <f t="shared" si="12"/>
        <v>87705.446400000001</v>
      </c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41">
        <v>7040</v>
      </c>
    </row>
    <row r="38" spans="1:37" s="49" customFormat="1" ht="26.1" customHeight="1">
      <c r="A38" s="77">
        <v>31</v>
      </c>
      <c r="B38" s="77" t="s">
        <v>62</v>
      </c>
      <c r="C38" s="77" t="s">
        <v>57</v>
      </c>
      <c r="D38" s="77" t="s">
        <v>60</v>
      </c>
      <c r="E38" s="77" t="s">
        <v>94</v>
      </c>
      <c r="F38" s="78">
        <v>932</v>
      </c>
      <c r="G38" s="77" t="s">
        <v>9</v>
      </c>
      <c r="H38" s="77" t="s">
        <v>3</v>
      </c>
      <c r="I38" s="77"/>
      <c r="J38" s="79">
        <v>9.3200000000000005E-2</v>
      </c>
      <c r="K38" s="80">
        <v>0.09</v>
      </c>
      <c r="L38" s="63">
        <f t="shared" si="11"/>
        <v>1056355.7759999998</v>
      </c>
      <c r="M38" s="64">
        <f t="shared" si="4"/>
        <v>0.09</v>
      </c>
      <c r="N38" s="77" t="s">
        <v>199</v>
      </c>
      <c r="O38" s="118">
        <f>O117</f>
        <v>1050</v>
      </c>
      <c r="P38" s="88">
        <f>P117</f>
        <v>227.82</v>
      </c>
      <c r="Q38" s="120">
        <f t="shared" si="2"/>
        <v>94.5</v>
      </c>
      <c r="R38" s="121">
        <f t="shared" si="3"/>
        <v>20.503799999999998</v>
      </c>
      <c r="S38" s="122">
        <f t="shared" si="5"/>
        <v>0.09</v>
      </c>
      <c r="T38" s="125"/>
      <c r="U38" s="125"/>
      <c r="V38" s="123"/>
      <c r="W38" s="124">
        <v>1</v>
      </c>
      <c r="X38" s="62">
        <f t="shared" si="6"/>
        <v>20.503799999999998</v>
      </c>
      <c r="Y38" s="71">
        <f t="shared" si="12"/>
        <v>1056355.7759999998</v>
      </c>
      <c r="Z38" s="81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40">
        <v>51520</v>
      </c>
    </row>
    <row r="39" spans="1:37" s="49" customFormat="1" ht="26.1" hidden="1" customHeight="1">
      <c r="A39" s="115">
        <v>32</v>
      </c>
      <c r="B39" s="115" t="s">
        <v>62</v>
      </c>
      <c r="C39" s="115" t="s">
        <v>57</v>
      </c>
      <c r="D39" s="115" t="s">
        <v>60</v>
      </c>
      <c r="E39" s="115" t="s">
        <v>95</v>
      </c>
      <c r="F39" s="116">
        <v>347</v>
      </c>
      <c r="G39" s="115" t="s">
        <v>9</v>
      </c>
      <c r="H39" s="115" t="s">
        <v>3</v>
      </c>
      <c r="I39" s="115"/>
      <c r="J39" s="117">
        <v>3.4700000000000002E-2</v>
      </c>
      <c r="K39" s="117">
        <v>0</v>
      </c>
      <c r="L39" s="116"/>
      <c r="M39" s="136">
        <f t="shared" si="4"/>
        <v>0</v>
      </c>
      <c r="N39" s="115"/>
      <c r="O39" s="150"/>
      <c r="P39" s="139"/>
      <c r="Q39" s="140">
        <f t="shared" si="2"/>
        <v>0</v>
      </c>
      <c r="R39" s="141">
        <f t="shared" si="3"/>
        <v>0</v>
      </c>
      <c r="S39" s="142" t="str">
        <f t="shared" si="5"/>
        <v/>
      </c>
      <c r="T39" s="151"/>
      <c r="U39" s="151"/>
      <c r="V39" s="152"/>
      <c r="W39" s="153"/>
      <c r="X39" s="145">
        <f t="shared" si="6"/>
        <v>0</v>
      </c>
      <c r="Y39" s="116"/>
      <c r="Z39" s="117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</row>
    <row r="40" spans="1:37" s="49" customFormat="1" ht="26.1" hidden="1" customHeight="1">
      <c r="A40" s="115">
        <v>33</v>
      </c>
      <c r="B40" s="115" t="s">
        <v>62</v>
      </c>
      <c r="C40" s="115" t="s">
        <v>57</v>
      </c>
      <c r="D40" s="115" t="s">
        <v>60</v>
      </c>
      <c r="E40" s="115" t="s">
        <v>96</v>
      </c>
      <c r="F40" s="116">
        <v>496</v>
      </c>
      <c r="G40" s="115" t="s">
        <v>9</v>
      </c>
      <c r="H40" s="115" t="s">
        <v>3</v>
      </c>
      <c r="I40" s="115"/>
      <c r="J40" s="117">
        <v>4.9599999999999998E-2</v>
      </c>
      <c r="K40" s="117">
        <v>0</v>
      </c>
      <c r="L40" s="116"/>
      <c r="M40" s="136">
        <f t="shared" si="4"/>
        <v>0</v>
      </c>
      <c r="N40" s="115"/>
      <c r="O40" s="150"/>
      <c r="P40" s="139"/>
      <c r="Q40" s="140">
        <f t="shared" si="2"/>
        <v>0</v>
      </c>
      <c r="R40" s="141">
        <f t="shared" si="3"/>
        <v>0</v>
      </c>
      <c r="S40" s="142" t="str">
        <f t="shared" si="5"/>
        <v/>
      </c>
      <c r="T40" s="151"/>
      <c r="U40" s="151"/>
      <c r="V40" s="152"/>
      <c r="W40" s="153"/>
      <c r="X40" s="145">
        <f t="shared" si="6"/>
        <v>0</v>
      </c>
      <c r="Y40" s="116"/>
      <c r="Z40" s="117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</row>
    <row r="41" spans="1:37" s="49" customFormat="1" ht="26.1" customHeight="1">
      <c r="A41" s="77">
        <v>34</v>
      </c>
      <c r="B41" s="77" t="s">
        <v>62</v>
      </c>
      <c r="C41" s="77" t="s">
        <v>57</v>
      </c>
      <c r="D41" s="77" t="s">
        <v>60</v>
      </c>
      <c r="E41" s="77" t="s">
        <v>97</v>
      </c>
      <c r="F41" s="78">
        <v>919</v>
      </c>
      <c r="G41" s="77" t="s">
        <v>202</v>
      </c>
      <c r="H41" s="77" t="s">
        <v>3</v>
      </c>
      <c r="I41" s="77"/>
      <c r="J41" s="79">
        <v>9.1899999999999996E-2</v>
      </c>
      <c r="K41" s="80">
        <v>0.09</v>
      </c>
      <c r="L41" s="63">
        <f t="shared" ref="L41:L51" si="13">Y41+AI41</f>
        <v>19114.444799999994</v>
      </c>
      <c r="M41" s="64">
        <f t="shared" si="4"/>
        <v>0.09</v>
      </c>
      <c r="N41" s="77" t="s">
        <v>49</v>
      </c>
      <c r="O41" s="118">
        <f>O123</f>
        <v>2100</v>
      </c>
      <c r="P41" s="88">
        <f>P123</f>
        <v>100.55999999999999</v>
      </c>
      <c r="Q41" s="120">
        <f t="shared" si="2"/>
        <v>189</v>
      </c>
      <c r="R41" s="121">
        <f t="shared" si="3"/>
        <v>9.050399999999998</v>
      </c>
      <c r="S41" s="122" t="str">
        <f t="shared" si="5"/>
        <v/>
      </c>
      <c r="T41" s="125"/>
      <c r="U41" s="125">
        <v>0.09</v>
      </c>
      <c r="V41" s="123"/>
      <c r="W41" s="124">
        <v>0.3</v>
      </c>
      <c r="X41" s="62">
        <f t="shared" si="6"/>
        <v>2.7151199999999993</v>
      </c>
      <c r="Y41" s="71">
        <f t="shared" ref="Y41:Y51" si="14">X41*AK41</f>
        <v>19114.444799999994</v>
      </c>
      <c r="Z41" s="81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41">
        <v>7040</v>
      </c>
    </row>
    <row r="42" spans="1:37" s="49" customFormat="1" ht="26.1" customHeight="1">
      <c r="A42" s="77">
        <v>35</v>
      </c>
      <c r="B42" s="77" t="s">
        <v>62</v>
      </c>
      <c r="C42" s="77" t="s">
        <v>57</v>
      </c>
      <c r="D42" s="77" t="s">
        <v>60</v>
      </c>
      <c r="E42" s="77" t="s">
        <v>195</v>
      </c>
      <c r="F42" s="78">
        <v>48892</v>
      </c>
      <c r="G42" s="77" t="s">
        <v>202</v>
      </c>
      <c r="H42" s="77" t="s">
        <v>203</v>
      </c>
      <c r="I42" s="77"/>
      <c r="J42" s="79">
        <v>4.88</v>
      </c>
      <c r="K42" s="80">
        <v>0.93</v>
      </c>
      <c r="L42" s="63">
        <f t="shared" si="13"/>
        <v>296165.86559999996</v>
      </c>
      <c r="M42" s="64">
        <f t="shared" si="4"/>
        <v>0.93</v>
      </c>
      <c r="N42" s="77" t="s">
        <v>49</v>
      </c>
      <c r="O42" s="118">
        <f>O43</f>
        <v>1625</v>
      </c>
      <c r="P42" s="88">
        <f>P43</f>
        <v>150.78499999999997</v>
      </c>
      <c r="Q42" s="120">
        <f t="shared" si="2"/>
        <v>1511.25</v>
      </c>
      <c r="R42" s="121">
        <f t="shared" si="3"/>
        <v>140.23004999999998</v>
      </c>
      <c r="S42" s="122" t="str">
        <f t="shared" si="5"/>
        <v/>
      </c>
      <c r="T42" s="125"/>
      <c r="U42" s="125">
        <v>0.93</v>
      </c>
      <c r="V42" s="123"/>
      <c r="W42" s="124">
        <v>0.3</v>
      </c>
      <c r="X42" s="62">
        <f t="shared" si="6"/>
        <v>42.069014999999993</v>
      </c>
      <c r="Y42" s="71">
        <f t="shared" si="14"/>
        <v>296165.86559999996</v>
      </c>
      <c r="Z42" s="81"/>
      <c r="AA42" s="82"/>
      <c r="AB42" s="82"/>
      <c r="AC42" s="82"/>
      <c r="AD42" s="82"/>
      <c r="AE42" s="82"/>
      <c r="AF42" s="82"/>
      <c r="AG42" s="82"/>
      <c r="AH42" s="82"/>
      <c r="AI42" s="82"/>
      <c r="AJ42" s="82" t="s">
        <v>201</v>
      </c>
      <c r="AK42" s="41">
        <v>7040</v>
      </c>
    </row>
    <row r="43" spans="1:37" s="49" customFormat="1" ht="26.1" customHeight="1">
      <c r="A43" s="77">
        <v>36</v>
      </c>
      <c r="B43" s="77" t="s">
        <v>62</v>
      </c>
      <c r="C43" s="77" t="s">
        <v>57</v>
      </c>
      <c r="D43" s="77" t="s">
        <v>60</v>
      </c>
      <c r="E43" s="77" t="s">
        <v>98</v>
      </c>
      <c r="F43" s="78">
        <v>99174</v>
      </c>
      <c r="G43" s="77" t="s">
        <v>9</v>
      </c>
      <c r="H43" s="77" t="s">
        <v>3</v>
      </c>
      <c r="I43" s="77"/>
      <c r="J43" s="79">
        <v>9.9174000000000007</v>
      </c>
      <c r="K43" s="80">
        <v>9.81</v>
      </c>
      <c r="L43" s="63">
        <f t="shared" si="13"/>
        <v>5206786.9919999987</v>
      </c>
      <c r="M43" s="64">
        <f t="shared" si="4"/>
        <v>9.81</v>
      </c>
      <c r="N43" s="77" t="s">
        <v>49</v>
      </c>
      <c r="O43" s="130">
        <f>[6]소반재적조서!$B$8</f>
        <v>1625</v>
      </c>
      <c r="P43" s="129">
        <f>[6]소반재적조서!$B$7</f>
        <v>150.78499999999997</v>
      </c>
      <c r="Q43" s="67">
        <f t="shared" si="2"/>
        <v>15941.25</v>
      </c>
      <c r="R43" s="91">
        <f t="shared" si="3"/>
        <v>1479.2008499999997</v>
      </c>
      <c r="S43" s="68" t="str">
        <f t="shared" si="5"/>
        <v/>
      </c>
      <c r="T43" s="131">
        <v>9.81</v>
      </c>
      <c r="U43" s="131"/>
      <c r="V43" s="69"/>
      <c r="W43" s="90">
        <v>0.5</v>
      </c>
      <c r="X43" s="70">
        <f t="shared" si="6"/>
        <v>739.60042499999986</v>
      </c>
      <c r="Y43" s="71">
        <f t="shared" si="14"/>
        <v>5206786.9919999987</v>
      </c>
      <c r="Z43" s="81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41">
        <v>7040</v>
      </c>
    </row>
    <row r="44" spans="1:37" s="49" customFormat="1" ht="26.1" customHeight="1">
      <c r="A44" s="77">
        <v>37</v>
      </c>
      <c r="B44" s="77" t="s">
        <v>62</v>
      </c>
      <c r="C44" s="77" t="s">
        <v>57</v>
      </c>
      <c r="D44" s="77" t="s">
        <v>60</v>
      </c>
      <c r="E44" s="77" t="s">
        <v>99</v>
      </c>
      <c r="F44" s="78">
        <v>3570</v>
      </c>
      <c r="G44" s="77" t="s">
        <v>9</v>
      </c>
      <c r="H44" s="77" t="s">
        <v>3</v>
      </c>
      <c r="I44" s="77"/>
      <c r="J44" s="79">
        <v>0.35699999999999998</v>
      </c>
      <c r="K44" s="80">
        <v>0.36</v>
      </c>
      <c r="L44" s="63">
        <f t="shared" si="13"/>
        <v>2796639.5519999992</v>
      </c>
      <c r="M44" s="64">
        <f t="shared" si="4"/>
        <v>0.36</v>
      </c>
      <c r="N44" s="77" t="s">
        <v>199</v>
      </c>
      <c r="O44" s="118">
        <f>O43</f>
        <v>1625</v>
      </c>
      <c r="P44" s="88">
        <f>P43</f>
        <v>150.78499999999997</v>
      </c>
      <c r="Q44" s="120">
        <f t="shared" si="2"/>
        <v>585</v>
      </c>
      <c r="R44" s="121">
        <f t="shared" si="3"/>
        <v>54.282599999999988</v>
      </c>
      <c r="S44" s="122">
        <f t="shared" si="5"/>
        <v>0.36</v>
      </c>
      <c r="T44" s="125"/>
      <c r="U44" s="125"/>
      <c r="V44" s="123"/>
      <c r="W44" s="124">
        <v>1</v>
      </c>
      <c r="X44" s="62">
        <f t="shared" si="6"/>
        <v>54.282599999999988</v>
      </c>
      <c r="Y44" s="71">
        <f t="shared" si="14"/>
        <v>2796639.5519999992</v>
      </c>
      <c r="Z44" s="81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40">
        <v>51520</v>
      </c>
    </row>
    <row r="45" spans="1:37" s="49" customFormat="1" ht="26.1" customHeight="1">
      <c r="A45" s="77">
        <v>38</v>
      </c>
      <c r="B45" s="77" t="s">
        <v>62</v>
      </c>
      <c r="C45" s="77" t="s">
        <v>57</v>
      </c>
      <c r="D45" s="77" t="s">
        <v>60</v>
      </c>
      <c r="E45" s="77" t="s">
        <v>100</v>
      </c>
      <c r="F45" s="78">
        <v>595</v>
      </c>
      <c r="G45" s="77" t="s">
        <v>9</v>
      </c>
      <c r="H45" s="77" t="s">
        <v>3</v>
      </c>
      <c r="I45" s="77"/>
      <c r="J45" s="79">
        <v>5.9499999999999997E-2</v>
      </c>
      <c r="K45" s="80">
        <v>0.06</v>
      </c>
      <c r="L45" s="63">
        <f t="shared" si="13"/>
        <v>31845.791999999994</v>
      </c>
      <c r="M45" s="64">
        <f t="shared" si="4"/>
        <v>0.06</v>
      </c>
      <c r="N45" s="77" t="s">
        <v>49</v>
      </c>
      <c r="O45" s="118">
        <f>O43</f>
        <v>1625</v>
      </c>
      <c r="P45" s="88">
        <f>P43</f>
        <v>150.78499999999997</v>
      </c>
      <c r="Q45" s="120">
        <f t="shared" si="2"/>
        <v>97.5</v>
      </c>
      <c r="R45" s="121">
        <f t="shared" si="3"/>
        <v>9.0470999999999986</v>
      </c>
      <c r="S45" s="122" t="str">
        <f t="shared" si="5"/>
        <v/>
      </c>
      <c r="T45" s="125">
        <v>0.06</v>
      </c>
      <c r="U45" s="125"/>
      <c r="V45" s="123"/>
      <c r="W45" s="124">
        <v>0.5</v>
      </c>
      <c r="X45" s="62">
        <f t="shared" si="6"/>
        <v>4.5235499999999993</v>
      </c>
      <c r="Y45" s="71">
        <f t="shared" si="14"/>
        <v>31845.791999999994</v>
      </c>
      <c r="Z45" s="81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41">
        <v>7040</v>
      </c>
    </row>
    <row r="46" spans="1:37" s="49" customFormat="1" ht="26.1" customHeight="1">
      <c r="A46" s="77">
        <v>39</v>
      </c>
      <c r="B46" s="77" t="s">
        <v>62</v>
      </c>
      <c r="C46" s="77" t="s">
        <v>57</v>
      </c>
      <c r="D46" s="77" t="s">
        <v>60</v>
      </c>
      <c r="E46" s="77" t="s">
        <v>101</v>
      </c>
      <c r="F46" s="78">
        <v>1587</v>
      </c>
      <c r="G46" s="77" t="s">
        <v>9</v>
      </c>
      <c r="H46" s="77" t="s">
        <v>3</v>
      </c>
      <c r="I46" s="77"/>
      <c r="J46" s="79">
        <v>0.15870000000000001</v>
      </c>
      <c r="K46" s="80">
        <v>0.16</v>
      </c>
      <c r="L46" s="63">
        <f t="shared" si="13"/>
        <v>536426.23999999976</v>
      </c>
      <c r="M46" s="64">
        <f t="shared" si="4"/>
        <v>0.16</v>
      </c>
      <c r="N46" s="77" t="s">
        <v>199</v>
      </c>
      <c r="O46" s="118">
        <f>O113</f>
        <v>2225</v>
      </c>
      <c r="P46" s="88">
        <f>P113</f>
        <v>65.074999999999974</v>
      </c>
      <c r="Q46" s="120">
        <f t="shared" si="2"/>
        <v>356</v>
      </c>
      <c r="R46" s="121">
        <f t="shared" si="3"/>
        <v>10.411999999999995</v>
      </c>
      <c r="S46" s="122">
        <f t="shared" si="5"/>
        <v>0.16</v>
      </c>
      <c r="T46" s="125"/>
      <c r="U46" s="125"/>
      <c r="V46" s="123"/>
      <c r="W46" s="124">
        <v>1</v>
      </c>
      <c r="X46" s="62">
        <f t="shared" si="6"/>
        <v>10.411999999999995</v>
      </c>
      <c r="Y46" s="71">
        <f t="shared" si="14"/>
        <v>536426.23999999976</v>
      </c>
      <c r="Z46" s="81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40">
        <v>51520</v>
      </c>
    </row>
    <row r="47" spans="1:37" s="49" customFormat="1" ht="26.1" customHeight="1">
      <c r="A47" s="77">
        <v>40</v>
      </c>
      <c r="B47" s="77" t="s">
        <v>62</v>
      </c>
      <c r="C47" s="77" t="s">
        <v>57</v>
      </c>
      <c r="D47" s="77" t="s">
        <v>60</v>
      </c>
      <c r="E47" s="77" t="s">
        <v>102</v>
      </c>
      <c r="F47" s="78">
        <v>27769</v>
      </c>
      <c r="G47" s="77" t="s">
        <v>9</v>
      </c>
      <c r="H47" s="77" t="s">
        <v>3</v>
      </c>
      <c r="I47" s="77"/>
      <c r="J47" s="79">
        <v>2.7768999999999999</v>
      </c>
      <c r="K47" s="80">
        <v>2.78</v>
      </c>
      <c r="L47" s="63">
        <f t="shared" si="13"/>
        <v>670861.59359999991</v>
      </c>
      <c r="M47" s="64">
        <f t="shared" si="4"/>
        <v>2.78</v>
      </c>
      <c r="N47" s="77" t="s">
        <v>49</v>
      </c>
      <c r="O47" s="118">
        <f>O84</f>
        <v>1775</v>
      </c>
      <c r="P47" s="88">
        <f>P84</f>
        <v>114.26</v>
      </c>
      <c r="Q47" s="120">
        <f t="shared" si="2"/>
        <v>4934.5</v>
      </c>
      <c r="R47" s="121">
        <f t="shared" si="3"/>
        <v>317.64279999999997</v>
      </c>
      <c r="S47" s="122" t="str">
        <f t="shared" si="5"/>
        <v/>
      </c>
      <c r="T47" s="125"/>
      <c r="U47" s="125">
        <v>2.78</v>
      </c>
      <c r="V47" s="123"/>
      <c r="W47" s="124">
        <v>0.3</v>
      </c>
      <c r="X47" s="62">
        <f t="shared" si="6"/>
        <v>95.292839999999984</v>
      </c>
      <c r="Y47" s="71">
        <f t="shared" si="14"/>
        <v>670861.59359999991</v>
      </c>
      <c r="Z47" s="81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41">
        <v>7040</v>
      </c>
    </row>
    <row r="48" spans="1:37" s="49" customFormat="1" ht="26.1" customHeight="1">
      <c r="A48" s="77">
        <v>41</v>
      </c>
      <c r="B48" s="77" t="s">
        <v>62</v>
      </c>
      <c r="C48" s="77" t="s">
        <v>57</v>
      </c>
      <c r="D48" s="77" t="s">
        <v>60</v>
      </c>
      <c r="E48" s="77" t="s">
        <v>103</v>
      </c>
      <c r="F48" s="78">
        <v>42545</v>
      </c>
      <c r="G48" s="77" t="s">
        <v>9</v>
      </c>
      <c r="H48" s="77" t="s">
        <v>3</v>
      </c>
      <c r="I48" s="77"/>
      <c r="J48" s="79">
        <v>4.2545000000000002</v>
      </c>
      <c r="K48" s="80">
        <v>3.24</v>
      </c>
      <c r="L48" s="63">
        <f t="shared" si="13"/>
        <v>34425736.128000006</v>
      </c>
      <c r="M48" s="64">
        <f t="shared" si="4"/>
        <v>3.24</v>
      </c>
      <c r="N48" s="77" t="s">
        <v>199</v>
      </c>
      <c r="O48" s="118">
        <f>O51</f>
        <v>1250</v>
      </c>
      <c r="P48" s="88">
        <f>P51</f>
        <v>206.23500000000004</v>
      </c>
      <c r="Q48" s="120">
        <f t="shared" si="2"/>
        <v>4050.0000000000005</v>
      </c>
      <c r="R48" s="121">
        <f t="shared" si="3"/>
        <v>668.20140000000015</v>
      </c>
      <c r="S48" s="122">
        <f t="shared" si="5"/>
        <v>3.24</v>
      </c>
      <c r="T48" s="125"/>
      <c r="U48" s="125"/>
      <c r="V48" s="123"/>
      <c r="W48" s="124">
        <v>1</v>
      </c>
      <c r="X48" s="62">
        <f t="shared" si="6"/>
        <v>668.20140000000015</v>
      </c>
      <c r="Y48" s="71">
        <f t="shared" si="14"/>
        <v>34425736.128000006</v>
      </c>
      <c r="Z48" s="81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40">
        <v>51520</v>
      </c>
    </row>
    <row r="49" spans="1:37" s="49" customFormat="1" ht="26.1" customHeight="1">
      <c r="A49" s="77">
        <v>42</v>
      </c>
      <c r="B49" s="77" t="s">
        <v>62</v>
      </c>
      <c r="C49" s="77" t="s">
        <v>57</v>
      </c>
      <c r="D49" s="77" t="s">
        <v>60</v>
      </c>
      <c r="E49" s="77" t="s">
        <v>104</v>
      </c>
      <c r="F49" s="78">
        <v>99173</v>
      </c>
      <c r="G49" s="77" t="s">
        <v>9</v>
      </c>
      <c r="H49" s="77" t="s">
        <v>3</v>
      </c>
      <c r="I49" s="77"/>
      <c r="J49" s="79">
        <v>9.9172999999999991</v>
      </c>
      <c r="K49" s="80">
        <v>3.9</v>
      </c>
      <c r="L49" s="63">
        <f t="shared" si="13"/>
        <v>936400.60800000001</v>
      </c>
      <c r="M49" s="64">
        <f t="shared" si="4"/>
        <v>3.9</v>
      </c>
      <c r="N49" s="77" t="s">
        <v>49</v>
      </c>
      <c r="O49" s="130">
        <f>[7]소반재적조서!$B$8</f>
        <v>2050</v>
      </c>
      <c r="P49" s="129">
        <f>[7]소반재적조서!$B$7</f>
        <v>113.68499999999999</v>
      </c>
      <c r="Q49" s="67">
        <f t="shared" si="2"/>
        <v>7995</v>
      </c>
      <c r="R49" s="91">
        <f t="shared" si="3"/>
        <v>443.37149999999997</v>
      </c>
      <c r="S49" s="68" t="str">
        <f t="shared" si="5"/>
        <v/>
      </c>
      <c r="T49" s="131"/>
      <c r="U49" s="131">
        <v>3.9</v>
      </c>
      <c r="V49" s="69"/>
      <c r="W49" s="90">
        <v>0.3</v>
      </c>
      <c r="X49" s="70">
        <f t="shared" si="6"/>
        <v>133.01145</v>
      </c>
      <c r="Y49" s="71">
        <f t="shared" si="14"/>
        <v>936400.60800000001</v>
      </c>
      <c r="Z49" s="81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41">
        <v>7040</v>
      </c>
    </row>
    <row r="50" spans="1:37" s="49" customFormat="1" ht="26.1" customHeight="1">
      <c r="A50" s="77">
        <v>43</v>
      </c>
      <c r="B50" s="77" t="s">
        <v>62</v>
      </c>
      <c r="C50" s="77" t="s">
        <v>57</v>
      </c>
      <c r="D50" s="77" t="s">
        <v>60</v>
      </c>
      <c r="E50" s="77" t="s">
        <v>105</v>
      </c>
      <c r="F50" s="78">
        <v>99174</v>
      </c>
      <c r="G50" s="77" t="s">
        <v>9</v>
      </c>
      <c r="H50" s="77" t="s">
        <v>3</v>
      </c>
      <c r="I50" s="77"/>
      <c r="J50" s="79">
        <v>9.9174000000000007</v>
      </c>
      <c r="K50" s="80">
        <v>8.85</v>
      </c>
      <c r="L50" s="63">
        <f t="shared" si="13"/>
        <v>54821388.719999984</v>
      </c>
      <c r="M50" s="64">
        <f t="shared" si="4"/>
        <v>8.85</v>
      </c>
      <c r="N50" s="77" t="s">
        <v>199</v>
      </c>
      <c r="O50" s="130">
        <f>[8]소반재적조서!$B$8</f>
        <v>2100</v>
      </c>
      <c r="P50" s="129">
        <f>[8]소반재적조서!$B$7</f>
        <v>120.23499999999997</v>
      </c>
      <c r="Q50" s="67">
        <f t="shared" si="2"/>
        <v>18585</v>
      </c>
      <c r="R50" s="91">
        <f t="shared" si="3"/>
        <v>1064.0797499999996</v>
      </c>
      <c r="S50" s="68">
        <f t="shared" si="5"/>
        <v>8.85</v>
      </c>
      <c r="T50" s="131"/>
      <c r="U50" s="131"/>
      <c r="V50" s="69"/>
      <c r="W50" s="90">
        <v>1</v>
      </c>
      <c r="X50" s="70">
        <f t="shared" si="6"/>
        <v>1064.0797499999996</v>
      </c>
      <c r="Y50" s="71">
        <f t="shared" si="14"/>
        <v>54821388.719999984</v>
      </c>
      <c r="Z50" s="81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40">
        <v>51520</v>
      </c>
    </row>
    <row r="51" spans="1:37" s="49" customFormat="1" ht="26.1" customHeight="1">
      <c r="A51" s="77">
        <v>44</v>
      </c>
      <c r="B51" s="77" t="s">
        <v>62</v>
      </c>
      <c r="C51" s="77" t="s">
        <v>57</v>
      </c>
      <c r="D51" s="77" t="s">
        <v>60</v>
      </c>
      <c r="E51" s="77" t="s">
        <v>106</v>
      </c>
      <c r="F51" s="78">
        <v>81422</v>
      </c>
      <c r="G51" s="77" t="s">
        <v>9</v>
      </c>
      <c r="H51" s="77" t="s">
        <v>3</v>
      </c>
      <c r="I51" s="77"/>
      <c r="J51" s="79">
        <v>8.1422000000000008</v>
      </c>
      <c r="K51" s="80">
        <v>8.14</v>
      </c>
      <c r="L51" s="63">
        <f t="shared" si="13"/>
        <v>86489349.408000022</v>
      </c>
      <c r="M51" s="64">
        <f t="shared" si="4"/>
        <v>8.14</v>
      </c>
      <c r="N51" s="77" t="s">
        <v>42</v>
      </c>
      <c r="O51" s="130">
        <f>[9]소반재적조서!$B$8</f>
        <v>1250</v>
      </c>
      <c r="P51" s="129">
        <f>[9]소반재적조서!$B$7</f>
        <v>206.23500000000004</v>
      </c>
      <c r="Q51" s="67">
        <f t="shared" si="2"/>
        <v>10175</v>
      </c>
      <c r="R51" s="91">
        <f t="shared" si="3"/>
        <v>1678.7529000000004</v>
      </c>
      <c r="S51" s="68">
        <f t="shared" si="5"/>
        <v>8.14</v>
      </c>
      <c r="T51" s="131"/>
      <c r="U51" s="131"/>
      <c r="V51" s="69"/>
      <c r="W51" s="90">
        <v>1</v>
      </c>
      <c r="X51" s="70">
        <f t="shared" si="6"/>
        <v>1678.7529000000004</v>
      </c>
      <c r="Y51" s="71">
        <f t="shared" si="14"/>
        <v>86489349.408000022</v>
      </c>
      <c r="Z51" s="81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40">
        <v>51520</v>
      </c>
    </row>
    <row r="52" spans="1:37" s="49" customFormat="1" ht="26.1" hidden="1" customHeight="1">
      <c r="A52" s="115">
        <v>45</v>
      </c>
      <c r="B52" s="115" t="s">
        <v>62</v>
      </c>
      <c r="C52" s="115" t="s">
        <v>57</v>
      </c>
      <c r="D52" s="115" t="s">
        <v>60</v>
      </c>
      <c r="E52" s="115" t="s">
        <v>107</v>
      </c>
      <c r="F52" s="116">
        <v>496</v>
      </c>
      <c r="G52" s="115" t="s">
        <v>9</v>
      </c>
      <c r="H52" s="115" t="s">
        <v>3</v>
      </c>
      <c r="I52" s="115"/>
      <c r="J52" s="117">
        <v>4.9599999999999998E-2</v>
      </c>
      <c r="K52" s="117">
        <v>0</v>
      </c>
      <c r="L52" s="116"/>
      <c r="M52" s="136">
        <f t="shared" si="4"/>
        <v>0</v>
      </c>
      <c r="N52" s="115"/>
      <c r="O52" s="150"/>
      <c r="P52" s="139"/>
      <c r="Q52" s="140">
        <f t="shared" si="2"/>
        <v>0</v>
      </c>
      <c r="R52" s="141">
        <f t="shared" si="3"/>
        <v>0</v>
      </c>
      <c r="S52" s="142" t="str">
        <f t="shared" si="5"/>
        <v/>
      </c>
      <c r="T52" s="151"/>
      <c r="U52" s="151"/>
      <c r="V52" s="152"/>
      <c r="W52" s="153"/>
      <c r="X52" s="145">
        <f t="shared" si="6"/>
        <v>0</v>
      </c>
      <c r="Y52" s="116"/>
      <c r="Z52" s="117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</row>
    <row r="53" spans="1:37" s="49" customFormat="1" ht="26.1" customHeight="1">
      <c r="A53" s="77">
        <v>46</v>
      </c>
      <c r="B53" s="77" t="s">
        <v>62</v>
      </c>
      <c r="C53" s="77" t="s">
        <v>57</v>
      </c>
      <c r="D53" s="77" t="s">
        <v>60</v>
      </c>
      <c r="E53" s="77" t="s">
        <v>108</v>
      </c>
      <c r="F53" s="78">
        <v>1587</v>
      </c>
      <c r="G53" s="77" t="s">
        <v>9</v>
      </c>
      <c r="H53" s="77" t="s">
        <v>3</v>
      </c>
      <c r="I53" s="77"/>
      <c r="J53" s="79">
        <v>0.15870000000000001</v>
      </c>
      <c r="K53" s="80">
        <v>0.16</v>
      </c>
      <c r="L53" s="63">
        <f t="shared" ref="L53:L64" si="15">Y53+AI53</f>
        <v>1700036.3520000002</v>
      </c>
      <c r="M53" s="64">
        <f t="shared" si="4"/>
        <v>0.16</v>
      </c>
      <c r="N53" s="77" t="s">
        <v>199</v>
      </c>
      <c r="O53" s="118">
        <f>O51</f>
        <v>1250</v>
      </c>
      <c r="P53" s="88">
        <f>P51</f>
        <v>206.23500000000004</v>
      </c>
      <c r="Q53" s="120">
        <f t="shared" si="2"/>
        <v>200</v>
      </c>
      <c r="R53" s="121">
        <f t="shared" si="3"/>
        <v>32.997600000000006</v>
      </c>
      <c r="S53" s="122">
        <f t="shared" si="5"/>
        <v>0.16</v>
      </c>
      <c r="T53" s="125"/>
      <c r="U53" s="125"/>
      <c r="V53" s="123"/>
      <c r="W53" s="124">
        <v>1</v>
      </c>
      <c r="X53" s="62">
        <f t="shared" si="6"/>
        <v>32.997600000000006</v>
      </c>
      <c r="Y53" s="71">
        <f t="shared" ref="Y53:Y64" si="16">X53*AK53</f>
        <v>1700036.3520000002</v>
      </c>
      <c r="Z53" s="81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40">
        <v>51520</v>
      </c>
    </row>
    <row r="54" spans="1:37" s="49" customFormat="1" ht="26.1" customHeight="1">
      <c r="A54" s="77">
        <v>47</v>
      </c>
      <c r="B54" s="77" t="s">
        <v>62</v>
      </c>
      <c r="C54" s="77" t="s">
        <v>57</v>
      </c>
      <c r="D54" s="77" t="s">
        <v>60</v>
      </c>
      <c r="E54" s="77" t="s">
        <v>109</v>
      </c>
      <c r="F54" s="78">
        <v>1190</v>
      </c>
      <c r="G54" s="77" t="s">
        <v>9</v>
      </c>
      <c r="H54" s="77" t="s">
        <v>3</v>
      </c>
      <c r="I54" s="77"/>
      <c r="J54" s="79">
        <v>0.11899999999999999</v>
      </c>
      <c r="K54" s="80">
        <v>0.12</v>
      </c>
      <c r="L54" s="63">
        <f t="shared" si="15"/>
        <v>1275027.2640000002</v>
      </c>
      <c r="M54" s="64">
        <f t="shared" si="4"/>
        <v>0.12</v>
      </c>
      <c r="N54" s="77" t="s">
        <v>199</v>
      </c>
      <c r="O54" s="118">
        <f>O51</f>
        <v>1250</v>
      </c>
      <c r="P54" s="88">
        <f>P51</f>
        <v>206.23500000000004</v>
      </c>
      <c r="Q54" s="120">
        <f t="shared" si="2"/>
        <v>150</v>
      </c>
      <c r="R54" s="121">
        <f t="shared" si="3"/>
        <v>24.748200000000004</v>
      </c>
      <c r="S54" s="122">
        <f t="shared" si="5"/>
        <v>0.12</v>
      </c>
      <c r="T54" s="125"/>
      <c r="U54" s="125"/>
      <c r="V54" s="123"/>
      <c r="W54" s="124">
        <v>1</v>
      </c>
      <c r="X54" s="62">
        <f t="shared" si="6"/>
        <v>24.748200000000004</v>
      </c>
      <c r="Y54" s="71">
        <f t="shared" si="16"/>
        <v>1275027.2640000002</v>
      </c>
      <c r="Z54" s="81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40">
        <v>51520</v>
      </c>
    </row>
    <row r="55" spans="1:37" s="49" customFormat="1" ht="26.1" customHeight="1">
      <c r="A55" s="77">
        <v>48</v>
      </c>
      <c r="B55" s="77" t="s">
        <v>62</v>
      </c>
      <c r="C55" s="77" t="s">
        <v>57</v>
      </c>
      <c r="D55" s="77" t="s">
        <v>60</v>
      </c>
      <c r="E55" s="77" t="s">
        <v>110</v>
      </c>
      <c r="F55" s="78">
        <v>1190</v>
      </c>
      <c r="G55" s="77" t="s">
        <v>9</v>
      </c>
      <c r="H55" s="77" t="s">
        <v>3</v>
      </c>
      <c r="I55" s="77"/>
      <c r="J55" s="79">
        <v>0.11899999999999999</v>
      </c>
      <c r="K55" s="80">
        <v>0.12</v>
      </c>
      <c r="L55" s="63">
        <f t="shared" si="15"/>
        <v>85529.779200000004</v>
      </c>
      <c r="M55" s="64">
        <f t="shared" si="4"/>
        <v>0.12</v>
      </c>
      <c r="N55" s="77" t="s">
        <v>48</v>
      </c>
      <c r="O55" s="118">
        <f>O54</f>
        <v>1250</v>
      </c>
      <c r="P55" s="88">
        <f>P54</f>
        <v>206.23500000000004</v>
      </c>
      <c r="Q55" s="120">
        <f t="shared" si="2"/>
        <v>150</v>
      </c>
      <c r="R55" s="121">
        <f t="shared" si="3"/>
        <v>24.748200000000004</v>
      </c>
      <c r="S55" s="122" t="str">
        <f t="shared" si="5"/>
        <v/>
      </c>
      <c r="T55" s="125"/>
      <c r="U55" s="125">
        <v>0.12</v>
      </c>
      <c r="V55" s="123"/>
      <c r="W55" s="124">
        <v>0.3</v>
      </c>
      <c r="X55" s="62">
        <f t="shared" si="6"/>
        <v>7.4244600000000007</v>
      </c>
      <c r="Y55" s="71">
        <f t="shared" si="16"/>
        <v>85529.779200000004</v>
      </c>
      <c r="Z55" s="81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40">
        <v>11520</v>
      </c>
    </row>
    <row r="56" spans="1:37" s="49" customFormat="1" ht="26.1" customHeight="1">
      <c r="A56" s="77">
        <v>49</v>
      </c>
      <c r="B56" s="77" t="s">
        <v>62</v>
      </c>
      <c r="C56" s="77" t="s">
        <v>57</v>
      </c>
      <c r="D56" s="77" t="s">
        <v>60</v>
      </c>
      <c r="E56" s="77" t="s">
        <v>111</v>
      </c>
      <c r="F56" s="78">
        <v>32132</v>
      </c>
      <c r="G56" s="77" t="s">
        <v>9</v>
      </c>
      <c r="H56" s="77" t="s">
        <v>3</v>
      </c>
      <c r="I56" s="77"/>
      <c r="J56" s="79">
        <v>3.2132000000000001</v>
      </c>
      <c r="K56" s="80">
        <v>2.77</v>
      </c>
      <c r="L56" s="63">
        <f t="shared" si="15"/>
        <v>19316566.191999998</v>
      </c>
      <c r="M56" s="64">
        <f t="shared" si="4"/>
        <v>2.77</v>
      </c>
      <c r="N56" s="77" t="s">
        <v>199</v>
      </c>
      <c r="O56" s="118">
        <f>O58</f>
        <v>750</v>
      </c>
      <c r="P56" s="88">
        <f>P58</f>
        <v>135.35499999999999</v>
      </c>
      <c r="Q56" s="120">
        <f t="shared" si="2"/>
        <v>2077.5</v>
      </c>
      <c r="R56" s="121">
        <f t="shared" si="3"/>
        <v>374.93334999999996</v>
      </c>
      <c r="S56" s="122">
        <f t="shared" si="5"/>
        <v>2.77</v>
      </c>
      <c r="T56" s="125"/>
      <c r="U56" s="125"/>
      <c r="V56" s="123"/>
      <c r="W56" s="124">
        <v>1</v>
      </c>
      <c r="X56" s="62">
        <f t="shared" si="6"/>
        <v>374.93334999999996</v>
      </c>
      <c r="Y56" s="71">
        <f t="shared" si="16"/>
        <v>19316566.191999998</v>
      </c>
      <c r="Z56" s="81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40">
        <v>51520</v>
      </c>
    </row>
    <row r="57" spans="1:37" s="49" customFormat="1" ht="26.1" customHeight="1">
      <c r="A57" s="77">
        <v>50</v>
      </c>
      <c r="B57" s="77" t="s">
        <v>62</v>
      </c>
      <c r="C57" s="77" t="s">
        <v>57</v>
      </c>
      <c r="D57" s="77" t="s">
        <v>60</v>
      </c>
      <c r="E57" s="77" t="s">
        <v>112</v>
      </c>
      <c r="F57" s="78">
        <v>12694</v>
      </c>
      <c r="G57" s="77" t="s">
        <v>9</v>
      </c>
      <c r="H57" s="77" t="s">
        <v>3</v>
      </c>
      <c r="I57" s="77"/>
      <c r="J57" s="79">
        <v>1.2694000000000001</v>
      </c>
      <c r="K57" s="80">
        <v>1.27</v>
      </c>
      <c r="L57" s="63">
        <f t="shared" si="15"/>
        <v>8856331.7919999994</v>
      </c>
      <c r="M57" s="64">
        <f t="shared" si="4"/>
        <v>1.27</v>
      </c>
      <c r="N57" s="77" t="s">
        <v>199</v>
      </c>
      <c r="O57" s="118">
        <f>O58</f>
        <v>750</v>
      </c>
      <c r="P57" s="88">
        <f>P58</f>
        <v>135.35499999999999</v>
      </c>
      <c r="Q57" s="120">
        <f t="shared" si="2"/>
        <v>952.5</v>
      </c>
      <c r="R57" s="121">
        <f t="shared" si="3"/>
        <v>171.90084999999999</v>
      </c>
      <c r="S57" s="122">
        <f t="shared" si="5"/>
        <v>1.27</v>
      </c>
      <c r="T57" s="125"/>
      <c r="U57" s="125"/>
      <c r="V57" s="123"/>
      <c r="W57" s="124">
        <v>1</v>
      </c>
      <c r="X57" s="62">
        <f t="shared" si="6"/>
        <v>171.90084999999999</v>
      </c>
      <c r="Y57" s="71">
        <f t="shared" si="16"/>
        <v>8856331.7919999994</v>
      </c>
      <c r="Z57" s="81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40">
        <v>51520</v>
      </c>
    </row>
    <row r="58" spans="1:37" s="49" customFormat="1" ht="26.1" customHeight="1">
      <c r="A58" s="77">
        <v>51</v>
      </c>
      <c r="B58" s="77" t="s">
        <v>62</v>
      </c>
      <c r="C58" s="77" t="s">
        <v>57</v>
      </c>
      <c r="D58" s="77" t="s">
        <v>60</v>
      </c>
      <c r="E58" s="77" t="s">
        <v>113</v>
      </c>
      <c r="F58" s="78">
        <v>31736</v>
      </c>
      <c r="G58" s="77" t="s">
        <v>9</v>
      </c>
      <c r="H58" s="77" t="s">
        <v>3</v>
      </c>
      <c r="I58" s="77"/>
      <c r="J58" s="79">
        <v>3.1736</v>
      </c>
      <c r="K58" s="80">
        <v>3.17</v>
      </c>
      <c r="L58" s="63">
        <f t="shared" si="15"/>
        <v>22105962.031999998</v>
      </c>
      <c r="M58" s="64">
        <f t="shared" si="4"/>
        <v>3.17</v>
      </c>
      <c r="N58" s="77" t="s">
        <v>42</v>
      </c>
      <c r="O58" s="130">
        <f>[10]소반재적조서!$B$8</f>
        <v>750</v>
      </c>
      <c r="P58" s="129">
        <f>[10]소반재적조서!$B$7</f>
        <v>135.35499999999999</v>
      </c>
      <c r="Q58" s="67">
        <f t="shared" si="2"/>
        <v>2377.5</v>
      </c>
      <c r="R58" s="91">
        <f t="shared" si="3"/>
        <v>429.07534999999996</v>
      </c>
      <c r="S58" s="68">
        <f t="shared" si="5"/>
        <v>3.17</v>
      </c>
      <c r="T58" s="131"/>
      <c r="U58" s="131"/>
      <c r="V58" s="69"/>
      <c r="W58" s="90">
        <v>1</v>
      </c>
      <c r="X58" s="70">
        <f t="shared" si="6"/>
        <v>429.07534999999996</v>
      </c>
      <c r="Y58" s="71">
        <f t="shared" si="16"/>
        <v>22105962.031999998</v>
      </c>
      <c r="Z58" s="81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40">
        <v>51520</v>
      </c>
    </row>
    <row r="59" spans="1:37" s="49" customFormat="1" ht="26.1" customHeight="1">
      <c r="A59" s="77">
        <v>52</v>
      </c>
      <c r="B59" s="77" t="s">
        <v>62</v>
      </c>
      <c r="C59" s="77" t="s">
        <v>57</v>
      </c>
      <c r="D59" s="77" t="s">
        <v>60</v>
      </c>
      <c r="E59" s="77" t="s">
        <v>114</v>
      </c>
      <c r="F59" s="78">
        <v>49190</v>
      </c>
      <c r="G59" s="77" t="s">
        <v>9</v>
      </c>
      <c r="H59" s="77" t="s">
        <v>3</v>
      </c>
      <c r="I59" s="77"/>
      <c r="J59" s="79">
        <v>4.9189999999999996</v>
      </c>
      <c r="K59" s="80">
        <v>4.8600000000000003</v>
      </c>
      <c r="L59" s="63">
        <f t="shared" si="15"/>
        <v>28676846.016000003</v>
      </c>
      <c r="M59" s="64">
        <f t="shared" si="4"/>
        <v>4.8600000000000003</v>
      </c>
      <c r="N59" s="77" t="s">
        <v>199</v>
      </c>
      <c r="O59" s="130">
        <f>[11]소반재적조서!$B$8</f>
        <v>1100</v>
      </c>
      <c r="P59" s="129">
        <f>[11]소반재적조서!$B$7</f>
        <v>114.53</v>
      </c>
      <c r="Q59" s="67">
        <f t="shared" si="2"/>
        <v>5346</v>
      </c>
      <c r="R59" s="91">
        <f t="shared" si="3"/>
        <v>556.61580000000004</v>
      </c>
      <c r="S59" s="68">
        <f t="shared" si="5"/>
        <v>4.8600000000000003</v>
      </c>
      <c r="T59" s="131"/>
      <c r="U59" s="131"/>
      <c r="V59" s="69"/>
      <c r="W59" s="90">
        <v>1</v>
      </c>
      <c r="X59" s="70">
        <f t="shared" si="6"/>
        <v>556.61580000000004</v>
      </c>
      <c r="Y59" s="71">
        <f t="shared" si="16"/>
        <v>28676846.016000003</v>
      </c>
      <c r="Z59" s="81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40">
        <v>51520</v>
      </c>
    </row>
    <row r="60" spans="1:37" s="49" customFormat="1" ht="26.1" customHeight="1">
      <c r="A60" s="77">
        <v>53</v>
      </c>
      <c r="B60" s="77" t="s">
        <v>62</v>
      </c>
      <c r="C60" s="77" t="s">
        <v>57</v>
      </c>
      <c r="D60" s="77" t="s">
        <v>60</v>
      </c>
      <c r="E60" s="77" t="s">
        <v>115</v>
      </c>
      <c r="F60" s="78">
        <v>19835</v>
      </c>
      <c r="G60" s="77" t="s">
        <v>9</v>
      </c>
      <c r="H60" s="77" t="s">
        <v>64</v>
      </c>
      <c r="I60" s="77"/>
      <c r="J60" s="79">
        <v>1.9835</v>
      </c>
      <c r="K60" s="80">
        <v>1.1000000000000001</v>
      </c>
      <c r="L60" s="63">
        <f t="shared" si="15"/>
        <v>266076.09600000002</v>
      </c>
      <c r="M60" s="64">
        <f t="shared" si="4"/>
        <v>1.1000000000000001</v>
      </c>
      <c r="N60" s="77" t="s">
        <v>49</v>
      </c>
      <c r="O60" s="118">
        <f>O59</f>
        <v>1100</v>
      </c>
      <c r="P60" s="88">
        <f>P59</f>
        <v>114.53</v>
      </c>
      <c r="Q60" s="120">
        <f t="shared" si="2"/>
        <v>1210</v>
      </c>
      <c r="R60" s="121">
        <f t="shared" si="3"/>
        <v>125.98300000000002</v>
      </c>
      <c r="S60" s="122" t="str">
        <f t="shared" si="5"/>
        <v/>
      </c>
      <c r="T60" s="125"/>
      <c r="U60" s="125">
        <v>1.1000000000000001</v>
      </c>
      <c r="V60" s="123"/>
      <c r="W60" s="124">
        <v>0.3</v>
      </c>
      <c r="X60" s="62">
        <f t="shared" si="6"/>
        <v>37.794900000000005</v>
      </c>
      <c r="Y60" s="71">
        <f t="shared" si="16"/>
        <v>266076.09600000002</v>
      </c>
      <c r="Z60" s="81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41">
        <v>7040</v>
      </c>
    </row>
    <row r="61" spans="1:37" s="49" customFormat="1" ht="26.1" customHeight="1">
      <c r="A61" s="77">
        <v>54</v>
      </c>
      <c r="B61" s="77" t="s">
        <v>62</v>
      </c>
      <c r="C61" s="77" t="s">
        <v>57</v>
      </c>
      <c r="D61" s="77" t="s">
        <v>60</v>
      </c>
      <c r="E61" s="77" t="s">
        <v>116</v>
      </c>
      <c r="F61" s="78">
        <v>1092</v>
      </c>
      <c r="G61" s="77" t="s">
        <v>9</v>
      </c>
      <c r="H61" s="77" t="s">
        <v>3</v>
      </c>
      <c r="I61" s="77"/>
      <c r="J61" s="79">
        <v>0.10920000000000001</v>
      </c>
      <c r="K61" s="80">
        <v>7.0000000000000007E-2</v>
      </c>
      <c r="L61" s="63">
        <f t="shared" si="15"/>
        <v>16932.1152</v>
      </c>
      <c r="M61" s="64">
        <f t="shared" si="4"/>
        <v>7.0000000000000007E-2</v>
      </c>
      <c r="N61" s="77" t="s">
        <v>49</v>
      </c>
      <c r="O61" s="118">
        <f>O59</f>
        <v>1100</v>
      </c>
      <c r="P61" s="88">
        <f>P59</f>
        <v>114.53</v>
      </c>
      <c r="Q61" s="120">
        <f t="shared" si="2"/>
        <v>77.000000000000014</v>
      </c>
      <c r="R61" s="121">
        <f t="shared" si="3"/>
        <v>8.017100000000001</v>
      </c>
      <c r="S61" s="122" t="str">
        <f t="shared" si="5"/>
        <v/>
      </c>
      <c r="T61" s="125"/>
      <c r="U61" s="125">
        <v>7.0000000000000007E-2</v>
      </c>
      <c r="V61" s="123"/>
      <c r="W61" s="124">
        <v>0.3</v>
      </c>
      <c r="X61" s="62">
        <f t="shared" si="6"/>
        <v>2.4051300000000002</v>
      </c>
      <c r="Y61" s="71">
        <f t="shared" si="16"/>
        <v>16932.1152</v>
      </c>
      <c r="Z61" s="81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41">
        <v>7040</v>
      </c>
    </row>
    <row r="62" spans="1:37" s="49" customFormat="1" ht="26.1" customHeight="1">
      <c r="A62" s="77">
        <v>55</v>
      </c>
      <c r="B62" s="77" t="s">
        <v>62</v>
      </c>
      <c r="C62" s="77" t="s">
        <v>57</v>
      </c>
      <c r="D62" s="77" t="s">
        <v>60</v>
      </c>
      <c r="E62" s="77" t="s">
        <v>117</v>
      </c>
      <c r="F62" s="78">
        <v>19837</v>
      </c>
      <c r="G62" s="77" t="s">
        <v>9</v>
      </c>
      <c r="H62" s="77" t="s">
        <v>3</v>
      </c>
      <c r="I62" s="77"/>
      <c r="J62" s="79">
        <v>1.9837</v>
      </c>
      <c r="K62" s="80">
        <v>1.98</v>
      </c>
      <c r="L62" s="63">
        <f t="shared" si="15"/>
        <v>6074161.6320000002</v>
      </c>
      <c r="M62" s="64">
        <f t="shared" si="4"/>
        <v>1.98</v>
      </c>
      <c r="N62" s="77" t="s">
        <v>42</v>
      </c>
      <c r="O62" s="130">
        <f>[12]소반재적조서!$B$8</f>
        <v>1950</v>
      </c>
      <c r="P62" s="129">
        <f>[12]소반재적조서!$B$7</f>
        <v>59.545000000000002</v>
      </c>
      <c r="Q62" s="67">
        <f t="shared" si="2"/>
        <v>3861</v>
      </c>
      <c r="R62" s="91">
        <f t="shared" si="3"/>
        <v>117.8991</v>
      </c>
      <c r="S62" s="68">
        <f t="shared" si="5"/>
        <v>1.98</v>
      </c>
      <c r="T62" s="131"/>
      <c r="U62" s="131"/>
      <c r="V62" s="69"/>
      <c r="W62" s="90">
        <v>1</v>
      </c>
      <c r="X62" s="70">
        <f t="shared" si="6"/>
        <v>117.8991</v>
      </c>
      <c r="Y62" s="71">
        <f t="shared" si="16"/>
        <v>6074161.6320000002</v>
      </c>
      <c r="Z62" s="81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40">
        <v>51520</v>
      </c>
    </row>
    <row r="63" spans="1:37" s="49" customFormat="1" ht="26.1" customHeight="1">
      <c r="A63" s="77">
        <v>56</v>
      </c>
      <c r="B63" s="77" t="s">
        <v>62</v>
      </c>
      <c r="C63" s="77" t="s">
        <v>57</v>
      </c>
      <c r="D63" s="77" t="s">
        <v>60</v>
      </c>
      <c r="E63" s="77" t="s">
        <v>118</v>
      </c>
      <c r="F63" s="78">
        <v>1653</v>
      </c>
      <c r="G63" s="77" t="s">
        <v>9</v>
      </c>
      <c r="H63" s="77" t="s">
        <v>3</v>
      </c>
      <c r="I63" s="77"/>
      <c r="J63" s="79">
        <v>0.1653</v>
      </c>
      <c r="K63" s="80">
        <v>0.17</v>
      </c>
      <c r="L63" s="63">
        <f t="shared" si="15"/>
        <v>521518.92800000001</v>
      </c>
      <c r="M63" s="64">
        <f t="shared" si="4"/>
        <v>0.17</v>
      </c>
      <c r="N63" s="77" t="s">
        <v>199</v>
      </c>
      <c r="O63" s="118">
        <f>O62</f>
        <v>1950</v>
      </c>
      <c r="P63" s="88">
        <f>P62</f>
        <v>59.545000000000002</v>
      </c>
      <c r="Q63" s="120">
        <f t="shared" si="2"/>
        <v>331.5</v>
      </c>
      <c r="R63" s="121">
        <f t="shared" si="3"/>
        <v>10.12265</v>
      </c>
      <c r="S63" s="122">
        <f t="shared" si="5"/>
        <v>0.17</v>
      </c>
      <c r="T63" s="125"/>
      <c r="U63" s="125"/>
      <c r="V63" s="123"/>
      <c r="W63" s="124">
        <v>1</v>
      </c>
      <c r="X63" s="62">
        <f t="shared" si="6"/>
        <v>10.12265</v>
      </c>
      <c r="Y63" s="71">
        <f t="shared" si="16"/>
        <v>521518.92800000001</v>
      </c>
      <c r="Z63" s="81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40">
        <v>51520</v>
      </c>
    </row>
    <row r="64" spans="1:37" s="49" customFormat="1" ht="26.1" customHeight="1">
      <c r="A64" s="77">
        <v>57</v>
      </c>
      <c r="B64" s="77" t="s">
        <v>62</v>
      </c>
      <c r="C64" s="77" t="s">
        <v>57</v>
      </c>
      <c r="D64" s="77" t="s">
        <v>60</v>
      </c>
      <c r="E64" s="77" t="s">
        <v>119</v>
      </c>
      <c r="F64" s="78">
        <v>29173</v>
      </c>
      <c r="G64" s="77" t="s">
        <v>9</v>
      </c>
      <c r="H64" s="77" t="s">
        <v>3</v>
      </c>
      <c r="I64" s="77"/>
      <c r="J64" s="79">
        <v>2.9173</v>
      </c>
      <c r="K64" s="80">
        <v>2.92</v>
      </c>
      <c r="L64" s="63">
        <f t="shared" si="15"/>
        <v>13565782.720000003</v>
      </c>
      <c r="M64" s="64">
        <f t="shared" si="4"/>
        <v>2.92</v>
      </c>
      <c r="N64" s="77" t="s">
        <v>42</v>
      </c>
      <c r="O64" s="130">
        <f>[13]소반재적조서!$B$8</f>
        <v>2100</v>
      </c>
      <c r="P64" s="129">
        <f>[13]소반재적조서!$B$7</f>
        <v>90.175000000000011</v>
      </c>
      <c r="Q64" s="67">
        <f t="shared" si="2"/>
        <v>6132</v>
      </c>
      <c r="R64" s="91">
        <f t="shared" si="3"/>
        <v>263.31100000000004</v>
      </c>
      <c r="S64" s="68">
        <f t="shared" si="5"/>
        <v>2.92</v>
      </c>
      <c r="T64" s="131"/>
      <c r="U64" s="131"/>
      <c r="V64" s="69"/>
      <c r="W64" s="90">
        <v>1</v>
      </c>
      <c r="X64" s="70">
        <f t="shared" si="6"/>
        <v>263.31100000000004</v>
      </c>
      <c r="Y64" s="71">
        <f t="shared" si="16"/>
        <v>13565782.720000003</v>
      </c>
      <c r="Z64" s="81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40">
        <v>51520</v>
      </c>
    </row>
    <row r="65" spans="1:37" s="49" customFormat="1" ht="26.1" hidden="1" customHeight="1">
      <c r="A65" s="115">
        <v>58</v>
      </c>
      <c r="B65" s="115" t="s">
        <v>62</v>
      </c>
      <c r="C65" s="115" t="s">
        <v>57</v>
      </c>
      <c r="D65" s="115" t="s">
        <v>60</v>
      </c>
      <c r="E65" s="115" t="s">
        <v>120</v>
      </c>
      <c r="F65" s="116">
        <v>238</v>
      </c>
      <c r="G65" s="115" t="s">
        <v>9</v>
      </c>
      <c r="H65" s="115" t="s">
        <v>3</v>
      </c>
      <c r="I65" s="115"/>
      <c r="J65" s="117">
        <v>2.3800000000000002E-2</v>
      </c>
      <c r="K65" s="117">
        <v>0</v>
      </c>
      <c r="L65" s="116"/>
      <c r="M65" s="136">
        <f t="shared" si="4"/>
        <v>0</v>
      </c>
      <c r="N65" s="115"/>
      <c r="O65" s="150"/>
      <c r="P65" s="139"/>
      <c r="Q65" s="140">
        <f t="shared" si="2"/>
        <v>0</v>
      </c>
      <c r="R65" s="141">
        <f t="shared" si="3"/>
        <v>0</v>
      </c>
      <c r="S65" s="142" t="str">
        <f t="shared" si="5"/>
        <v/>
      </c>
      <c r="T65" s="151"/>
      <c r="U65" s="151"/>
      <c r="V65" s="152"/>
      <c r="W65" s="153"/>
      <c r="X65" s="145">
        <f t="shared" si="6"/>
        <v>0</v>
      </c>
      <c r="Y65" s="116"/>
      <c r="Z65" s="117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</row>
    <row r="66" spans="1:37" s="49" customFormat="1" ht="26.1" customHeight="1">
      <c r="A66" s="77">
        <v>59</v>
      </c>
      <c r="B66" s="77" t="s">
        <v>62</v>
      </c>
      <c r="C66" s="77" t="s">
        <v>57</v>
      </c>
      <c r="D66" s="77" t="s">
        <v>60</v>
      </c>
      <c r="E66" s="77" t="s">
        <v>121</v>
      </c>
      <c r="F66" s="78">
        <v>330</v>
      </c>
      <c r="G66" s="77" t="s">
        <v>9</v>
      </c>
      <c r="H66" s="77" t="s">
        <v>3</v>
      </c>
      <c r="I66" s="77"/>
      <c r="J66" s="79">
        <v>3.3000000000000002E-2</v>
      </c>
      <c r="K66" s="80">
        <v>0.03</v>
      </c>
      <c r="L66" s="63">
        <f t="shared" ref="L66:L74" si="17">Y66+AI66</f>
        <v>7256.6207999999997</v>
      </c>
      <c r="M66" s="64">
        <f t="shared" si="4"/>
        <v>0.03</v>
      </c>
      <c r="N66" s="77" t="s">
        <v>49</v>
      </c>
      <c r="O66" s="118">
        <f>O59</f>
        <v>1100</v>
      </c>
      <c r="P66" s="88">
        <f>P59</f>
        <v>114.53</v>
      </c>
      <c r="Q66" s="120">
        <f t="shared" si="2"/>
        <v>33</v>
      </c>
      <c r="R66" s="121">
        <f t="shared" si="3"/>
        <v>3.4358999999999997</v>
      </c>
      <c r="S66" s="122" t="str">
        <f t="shared" si="5"/>
        <v/>
      </c>
      <c r="T66" s="125"/>
      <c r="U66" s="125">
        <v>0.03</v>
      </c>
      <c r="V66" s="123"/>
      <c r="W66" s="124">
        <v>0.3</v>
      </c>
      <c r="X66" s="62">
        <f t="shared" si="6"/>
        <v>1.03077</v>
      </c>
      <c r="Y66" s="71">
        <f t="shared" ref="Y66:Y74" si="18">X66*AK66</f>
        <v>7256.6207999999997</v>
      </c>
      <c r="Z66" s="81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41">
        <v>7040</v>
      </c>
    </row>
    <row r="67" spans="1:37" s="49" customFormat="1" ht="26.1" customHeight="1">
      <c r="A67" s="77">
        <v>60</v>
      </c>
      <c r="B67" s="77" t="s">
        <v>62</v>
      </c>
      <c r="C67" s="77" t="s">
        <v>57</v>
      </c>
      <c r="D67" s="77" t="s">
        <v>60</v>
      </c>
      <c r="E67" s="77" t="s">
        <v>122</v>
      </c>
      <c r="F67" s="78">
        <v>9845</v>
      </c>
      <c r="G67" s="77" t="s">
        <v>9</v>
      </c>
      <c r="H67" s="77" t="s">
        <v>3</v>
      </c>
      <c r="I67" s="77"/>
      <c r="J67" s="79">
        <v>0.98450000000000004</v>
      </c>
      <c r="K67" s="80">
        <v>0.49</v>
      </c>
      <c r="L67" s="63">
        <f t="shared" si="17"/>
        <v>118524.80639999999</v>
      </c>
      <c r="M67" s="64">
        <f t="shared" si="4"/>
        <v>0.49</v>
      </c>
      <c r="N67" s="77" t="s">
        <v>49</v>
      </c>
      <c r="O67" s="118">
        <f>O59</f>
        <v>1100</v>
      </c>
      <c r="P67" s="88">
        <f>P59</f>
        <v>114.53</v>
      </c>
      <c r="Q67" s="120">
        <f t="shared" si="2"/>
        <v>539</v>
      </c>
      <c r="R67" s="121">
        <f t="shared" si="3"/>
        <v>56.119700000000002</v>
      </c>
      <c r="S67" s="122" t="str">
        <f t="shared" si="5"/>
        <v/>
      </c>
      <c r="T67" s="125"/>
      <c r="U67" s="125">
        <v>0.19</v>
      </c>
      <c r="V67" s="123"/>
      <c r="W67" s="124">
        <v>0.3</v>
      </c>
      <c r="X67" s="62">
        <f t="shared" si="6"/>
        <v>16.835909999999998</v>
      </c>
      <c r="Y67" s="71">
        <f t="shared" si="18"/>
        <v>118524.80639999999</v>
      </c>
      <c r="Z67" s="81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41">
        <v>7040</v>
      </c>
    </row>
    <row r="68" spans="1:37" s="49" customFormat="1" ht="26.1" customHeight="1">
      <c r="A68" s="77">
        <v>61</v>
      </c>
      <c r="B68" s="77" t="s">
        <v>62</v>
      </c>
      <c r="C68" s="77" t="s">
        <v>57</v>
      </c>
      <c r="D68" s="77" t="s">
        <v>60</v>
      </c>
      <c r="E68" s="77" t="s">
        <v>123</v>
      </c>
      <c r="F68" s="78">
        <v>21433</v>
      </c>
      <c r="G68" s="77" t="s">
        <v>9</v>
      </c>
      <c r="H68" s="77" t="s">
        <v>3</v>
      </c>
      <c r="I68" s="77"/>
      <c r="J68" s="79">
        <v>2.1433</v>
      </c>
      <c r="K68" s="80">
        <v>1.74</v>
      </c>
      <c r="L68" s="63">
        <f t="shared" si="17"/>
        <v>420884.00639999995</v>
      </c>
      <c r="M68" s="64">
        <f t="shared" si="4"/>
        <v>1.74</v>
      </c>
      <c r="N68" s="77" t="s">
        <v>49</v>
      </c>
      <c r="O68" s="118">
        <f>O59</f>
        <v>1100</v>
      </c>
      <c r="P68" s="88">
        <f>P59</f>
        <v>114.53</v>
      </c>
      <c r="Q68" s="120">
        <f t="shared" si="2"/>
        <v>1914</v>
      </c>
      <c r="R68" s="121">
        <f t="shared" si="3"/>
        <v>199.28219999999999</v>
      </c>
      <c r="S68" s="122" t="str">
        <f t="shared" si="5"/>
        <v/>
      </c>
      <c r="T68" s="125"/>
      <c r="U68" s="125">
        <v>1.74</v>
      </c>
      <c r="V68" s="123"/>
      <c r="W68" s="124">
        <v>0.3</v>
      </c>
      <c r="X68" s="62">
        <f t="shared" si="6"/>
        <v>59.784659999999995</v>
      </c>
      <c r="Y68" s="71">
        <f t="shared" si="18"/>
        <v>420884.00639999995</v>
      </c>
      <c r="Z68" s="81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41">
        <v>7040</v>
      </c>
    </row>
    <row r="69" spans="1:37" s="49" customFormat="1" ht="26.1" customHeight="1">
      <c r="A69" s="77">
        <v>62</v>
      </c>
      <c r="B69" s="77" t="s">
        <v>62</v>
      </c>
      <c r="C69" s="77" t="s">
        <v>57</v>
      </c>
      <c r="D69" s="77" t="s">
        <v>60</v>
      </c>
      <c r="E69" s="77" t="s">
        <v>124</v>
      </c>
      <c r="F69" s="78">
        <v>3670</v>
      </c>
      <c r="G69" s="77" t="s">
        <v>9</v>
      </c>
      <c r="H69" s="77" t="s">
        <v>3</v>
      </c>
      <c r="I69" s="77"/>
      <c r="J69" s="79">
        <v>0.36699999999999999</v>
      </c>
      <c r="K69" s="80">
        <v>0.37</v>
      </c>
      <c r="L69" s="63">
        <f t="shared" si="17"/>
        <v>89498.323199999999</v>
      </c>
      <c r="M69" s="64">
        <f t="shared" si="4"/>
        <v>0.37</v>
      </c>
      <c r="N69" s="77" t="s">
        <v>49</v>
      </c>
      <c r="O69" s="118">
        <f>O59</f>
        <v>1100</v>
      </c>
      <c r="P69" s="88">
        <f>P59</f>
        <v>114.53</v>
      </c>
      <c r="Q69" s="120">
        <f t="shared" si="2"/>
        <v>407</v>
      </c>
      <c r="R69" s="121">
        <f t="shared" si="3"/>
        <v>42.376100000000001</v>
      </c>
      <c r="S69" s="122" t="str">
        <f t="shared" si="5"/>
        <v/>
      </c>
      <c r="T69" s="125"/>
      <c r="U69" s="125">
        <v>0.37</v>
      </c>
      <c r="V69" s="123"/>
      <c r="W69" s="124">
        <v>0.3</v>
      </c>
      <c r="X69" s="62">
        <f t="shared" si="6"/>
        <v>12.71283</v>
      </c>
      <c r="Y69" s="71">
        <f t="shared" si="18"/>
        <v>89498.323199999999</v>
      </c>
      <c r="Z69" s="81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41">
        <v>7040</v>
      </c>
    </row>
    <row r="70" spans="1:37" s="49" customFormat="1" ht="26.1" customHeight="1">
      <c r="A70" s="77">
        <v>63</v>
      </c>
      <c r="B70" s="77" t="s">
        <v>62</v>
      </c>
      <c r="C70" s="77" t="s">
        <v>57</v>
      </c>
      <c r="D70" s="77" t="s">
        <v>60</v>
      </c>
      <c r="E70" s="77" t="s">
        <v>125</v>
      </c>
      <c r="F70" s="78">
        <v>6265</v>
      </c>
      <c r="G70" s="77" t="s">
        <v>9</v>
      </c>
      <c r="H70" s="77" t="s">
        <v>3</v>
      </c>
      <c r="I70" s="77"/>
      <c r="J70" s="79">
        <v>0.62649999999999995</v>
      </c>
      <c r="K70" s="80">
        <v>0.61</v>
      </c>
      <c r="L70" s="63">
        <f t="shared" si="17"/>
        <v>3599357.2159999995</v>
      </c>
      <c r="M70" s="64">
        <f t="shared" si="4"/>
        <v>0.61</v>
      </c>
      <c r="N70" s="77" t="s">
        <v>199</v>
      </c>
      <c r="O70" s="118">
        <f>O59</f>
        <v>1100</v>
      </c>
      <c r="P70" s="88">
        <f>P59</f>
        <v>114.53</v>
      </c>
      <c r="Q70" s="120">
        <f t="shared" si="2"/>
        <v>671</v>
      </c>
      <c r="R70" s="121">
        <f t="shared" si="3"/>
        <v>69.863299999999995</v>
      </c>
      <c r="S70" s="122">
        <f t="shared" si="5"/>
        <v>0.61</v>
      </c>
      <c r="T70" s="125"/>
      <c r="U70" s="125"/>
      <c r="V70" s="123"/>
      <c r="W70" s="124">
        <v>1</v>
      </c>
      <c r="X70" s="62">
        <f t="shared" si="6"/>
        <v>69.863299999999995</v>
      </c>
      <c r="Y70" s="71">
        <f t="shared" si="18"/>
        <v>3599357.2159999995</v>
      </c>
      <c r="Z70" s="81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40">
        <v>51520</v>
      </c>
    </row>
    <row r="71" spans="1:37" s="49" customFormat="1" ht="26.1" customHeight="1">
      <c r="A71" s="77">
        <v>64</v>
      </c>
      <c r="B71" s="77" t="s">
        <v>62</v>
      </c>
      <c r="C71" s="77" t="s">
        <v>57</v>
      </c>
      <c r="D71" s="77" t="s">
        <v>60</v>
      </c>
      <c r="E71" s="77" t="s">
        <v>126</v>
      </c>
      <c r="F71" s="78">
        <v>793</v>
      </c>
      <c r="G71" s="77" t="s">
        <v>9</v>
      </c>
      <c r="H71" s="77" t="s">
        <v>3</v>
      </c>
      <c r="I71" s="77"/>
      <c r="J71" s="79">
        <v>7.9299999999999995E-2</v>
      </c>
      <c r="K71" s="80">
        <v>0.08</v>
      </c>
      <c r="L71" s="63">
        <f t="shared" si="17"/>
        <v>472046.848</v>
      </c>
      <c r="M71" s="64">
        <f t="shared" si="4"/>
        <v>0.08</v>
      </c>
      <c r="N71" s="77" t="s">
        <v>199</v>
      </c>
      <c r="O71" s="118">
        <f>O59</f>
        <v>1100</v>
      </c>
      <c r="P71" s="88">
        <f>P59</f>
        <v>114.53</v>
      </c>
      <c r="Q71" s="120">
        <f t="shared" si="2"/>
        <v>88</v>
      </c>
      <c r="R71" s="121">
        <f t="shared" si="3"/>
        <v>9.1623999999999999</v>
      </c>
      <c r="S71" s="122">
        <f t="shared" si="5"/>
        <v>0.08</v>
      </c>
      <c r="T71" s="125"/>
      <c r="U71" s="125"/>
      <c r="V71" s="123"/>
      <c r="W71" s="124">
        <v>1</v>
      </c>
      <c r="X71" s="62">
        <f t="shared" si="6"/>
        <v>9.1623999999999999</v>
      </c>
      <c r="Y71" s="71">
        <f t="shared" si="18"/>
        <v>472046.848</v>
      </c>
      <c r="Z71" s="81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40">
        <v>51520</v>
      </c>
    </row>
    <row r="72" spans="1:37" s="49" customFormat="1" ht="26.1" customHeight="1">
      <c r="A72" s="77">
        <v>65</v>
      </c>
      <c r="B72" s="77" t="s">
        <v>62</v>
      </c>
      <c r="C72" s="77" t="s">
        <v>57</v>
      </c>
      <c r="D72" s="77" t="s">
        <v>60</v>
      </c>
      <c r="E72" s="77" t="s">
        <v>127</v>
      </c>
      <c r="F72" s="78">
        <v>16901</v>
      </c>
      <c r="G72" s="77" t="s">
        <v>9</v>
      </c>
      <c r="H72" s="77" t="s">
        <v>3</v>
      </c>
      <c r="I72" s="77"/>
      <c r="J72" s="79">
        <v>1.6900999999999999</v>
      </c>
      <c r="K72" s="80">
        <v>1.42</v>
      </c>
      <c r="L72" s="63">
        <f t="shared" si="17"/>
        <v>6597058.7200000007</v>
      </c>
      <c r="M72" s="64">
        <f t="shared" si="4"/>
        <v>1.42</v>
      </c>
      <c r="N72" s="77" t="s">
        <v>199</v>
      </c>
      <c r="O72" s="118">
        <f>O64</f>
        <v>2100</v>
      </c>
      <c r="P72" s="88">
        <f>P64</f>
        <v>90.175000000000011</v>
      </c>
      <c r="Q72" s="120">
        <f t="shared" ref="Q72:Q135" si="19">K72*O72</f>
        <v>2982</v>
      </c>
      <c r="R72" s="121">
        <f t="shared" ref="R72:R137" si="20">K72*P72</f>
        <v>128.04850000000002</v>
      </c>
      <c r="S72" s="122">
        <f t="shared" si="5"/>
        <v>1.42</v>
      </c>
      <c r="T72" s="125"/>
      <c r="U72" s="125"/>
      <c r="V72" s="123"/>
      <c r="W72" s="124">
        <v>1</v>
      </c>
      <c r="X72" s="62">
        <f t="shared" si="6"/>
        <v>128.04850000000002</v>
      </c>
      <c r="Y72" s="71">
        <f t="shared" si="18"/>
        <v>6597058.7200000007</v>
      </c>
      <c r="Z72" s="81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40">
        <v>51520</v>
      </c>
    </row>
    <row r="73" spans="1:37" s="49" customFormat="1" ht="26.1" customHeight="1">
      <c r="A73" s="77">
        <v>66</v>
      </c>
      <c r="B73" s="77" t="s">
        <v>62</v>
      </c>
      <c r="C73" s="77" t="s">
        <v>57</v>
      </c>
      <c r="D73" s="77" t="s">
        <v>60</v>
      </c>
      <c r="E73" s="77" t="s">
        <v>128</v>
      </c>
      <c r="F73" s="78">
        <v>331</v>
      </c>
      <c r="G73" s="77" t="s">
        <v>9</v>
      </c>
      <c r="H73" s="77" t="s">
        <v>3</v>
      </c>
      <c r="I73" s="77"/>
      <c r="J73" s="79">
        <v>3.3099999999999997E-2</v>
      </c>
      <c r="K73" s="80">
        <v>0.03</v>
      </c>
      <c r="L73" s="63">
        <f t="shared" si="17"/>
        <v>139374.48000000001</v>
      </c>
      <c r="M73" s="64">
        <f t="shared" ref="M73:M136" si="21">K73</f>
        <v>0.03</v>
      </c>
      <c r="N73" s="77" t="s">
        <v>199</v>
      </c>
      <c r="O73" s="118">
        <f>O64</f>
        <v>2100</v>
      </c>
      <c r="P73" s="88">
        <f>P64</f>
        <v>90.175000000000011</v>
      </c>
      <c r="Q73" s="120">
        <f t="shared" si="19"/>
        <v>63</v>
      </c>
      <c r="R73" s="121">
        <f t="shared" si="20"/>
        <v>2.7052500000000004</v>
      </c>
      <c r="S73" s="122">
        <f t="shared" ref="S73:S136" si="22">IF(N73="소나무",K73,"")</f>
        <v>0.03</v>
      </c>
      <c r="T73" s="125"/>
      <c r="U73" s="125"/>
      <c r="V73" s="123"/>
      <c r="W73" s="124">
        <v>1</v>
      </c>
      <c r="X73" s="62">
        <f t="shared" ref="X73:X136" si="23">M73*P73*W73</f>
        <v>2.7052500000000004</v>
      </c>
      <c r="Y73" s="71">
        <f t="shared" si="18"/>
        <v>139374.48000000001</v>
      </c>
      <c r="Z73" s="81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40">
        <v>51520</v>
      </c>
    </row>
    <row r="74" spans="1:37" s="49" customFormat="1" ht="26.1" customHeight="1">
      <c r="A74" s="77">
        <v>67</v>
      </c>
      <c r="B74" s="77" t="s">
        <v>62</v>
      </c>
      <c r="C74" s="77" t="s">
        <v>57</v>
      </c>
      <c r="D74" s="77" t="s">
        <v>60</v>
      </c>
      <c r="E74" s="77" t="s">
        <v>129</v>
      </c>
      <c r="F74" s="78">
        <v>39890</v>
      </c>
      <c r="G74" s="77" t="s">
        <v>9</v>
      </c>
      <c r="H74" s="77" t="s">
        <v>3</v>
      </c>
      <c r="I74" s="77"/>
      <c r="J74" s="79">
        <v>3.9889999999999999</v>
      </c>
      <c r="K74" s="80">
        <v>2.78</v>
      </c>
      <c r="L74" s="63">
        <f t="shared" si="17"/>
        <v>12915368.48</v>
      </c>
      <c r="M74" s="64">
        <f t="shared" si="21"/>
        <v>2.78</v>
      </c>
      <c r="N74" s="77" t="s">
        <v>199</v>
      </c>
      <c r="O74" s="118">
        <f>O64</f>
        <v>2100</v>
      </c>
      <c r="P74" s="88">
        <f>P64</f>
        <v>90.175000000000011</v>
      </c>
      <c r="Q74" s="120">
        <f t="shared" si="19"/>
        <v>5838</v>
      </c>
      <c r="R74" s="121">
        <f t="shared" si="20"/>
        <v>250.68650000000002</v>
      </c>
      <c r="S74" s="122">
        <f t="shared" si="22"/>
        <v>2.78</v>
      </c>
      <c r="T74" s="125"/>
      <c r="U74" s="125"/>
      <c r="V74" s="123"/>
      <c r="W74" s="124">
        <v>1</v>
      </c>
      <c r="X74" s="62">
        <f t="shared" si="23"/>
        <v>250.68650000000002</v>
      </c>
      <c r="Y74" s="71">
        <f t="shared" si="18"/>
        <v>12915368.48</v>
      </c>
      <c r="Z74" s="81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40">
        <v>51520</v>
      </c>
    </row>
    <row r="75" spans="1:37" s="49" customFormat="1" ht="26.1" hidden="1" customHeight="1">
      <c r="A75" s="115">
        <v>68</v>
      </c>
      <c r="B75" s="115" t="s">
        <v>62</v>
      </c>
      <c r="C75" s="115" t="s">
        <v>57</v>
      </c>
      <c r="D75" s="115" t="s">
        <v>60</v>
      </c>
      <c r="E75" s="115" t="s">
        <v>130</v>
      </c>
      <c r="F75" s="116">
        <v>26</v>
      </c>
      <c r="G75" s="115" t="s">
        <v>9</v>
      </c>
      <c r="H75" s="115" t="s">
        <v>64</v>
      </c>
      <c r="I75" s="115"/>
      <c r="J75" s="117">
        <v>2.5999999999999999E-3</v>
      </c>
      <c r="K75" s="117">
        <v>0</v>
      </c>
      <c r="L75" s="116"/>
      <c r="M75" s="136">
        <f t="shared" si="21"/>
        <v>0</v>
      </c>
      <c r="N75" s="115"/>
      <c r="O75" s="150"/>
      <c r="P75" s="139"/>
      <c r="Q75" s="140">
        <f t="shared" si="19"/>
        <v>0</v>
      </c>
      <c r="R75" s="141">
        <f t="shared" si="20"/>
        <v>0</v>
      </c>
      <c r="S75" s="142" t="str">
        <f t="shared" si="22"/>
        <v/>
      </c>
      <c r="T75" s="151"/>
      <c r="U75" s="151"/>
      <c r="V75" s="152"/>
      <c r="W75" s="153"/>
      <c r="X75" s="145">
        <f t="shared" si="23"/>
        <v>0</v>
      </c>
      <c r="Y75" s="116"/>
      <c r="Z75" s="117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</row>
    <row r="76" spans="1:37" s="49" customFormat="1" ht="26.1" customHeight="1">
      <c r="A76" s="77">
        <v>69</v>
      </c>
      <c r="B76" s="77" t="s">
        <v>204</v>
      </c>
      <c r="C76" s="77" t="s">
        <v>57</v>
      </c>
      <c r="D76" s="77" t="s">
        <v>60</v>
      </c>
      <c r="E76" s="77" t="s">
        <v>196</v>
      </c>
      <c r="F76" s="78">
        <v>7058</v>
      </c>
      <c r="G76" s="77" t="s">
        <v>202</v>
      </c>
      <c r="H76" s="77" t="s">
        <v>203</v>
      </c>
      <c r="I76" s="77"/>
      <c r="J76" s="79">
        <v>0.70579999999999998</v>
      </c>
      <c r="K76" s="80">
        <v>0.15</v>
      </c>
      <c r="L76" s="63">
        <f t="shared" ref="L76:L91" si="24">Y76+AI76</f>
        <v>32807.80799999999</v>
      </c>
      <c r="M76" s="64">
        <f t="shared" si="21"/>
        <v>0.15</v>
      </c>
      <c r="N76" s="77" t="s">
        <v>49</v>
      </c>
      <c r="O76" s="118">
        <f>O90</f>
        <v>1450</v>
      </c>
      <c r="P76" s="88">
        <f>P90</f>
        <v>103.55999999999999</v>
      </c>
      <c r="Q76" s="120">
        <f t="shared" si="19"/>
        <v>217.5</v>
      </c>
      <c r="R76" s="121">
        <f t="shared" si="20"/>
        <v>15.533999999999997</v>
      </c>
      <c r="S76" s="122" t="str">
        <f t="shared" si="22"/>
        <v/>
      </c>
      <c r="T76" s="125"/>
      <c r="U76" s="125">
        <v>0.15</v>
      </c>
      <c r="V76" s="123"/>
      <c r="W76" s="124">
        <v>0.3</v>
      </c>
      <c r="X76" s="62">
        <f t="shared" si="23"/>
        <v>4.6601999999999988</v>
      </c>
      <c r="Y76" s="71">
        <f t="shared" ref="Y76:Y91" si="25">X76*AK76</f>
        <v>32807.80799999999</v>
      </c>
      <c r="Z76" s="81"/>
      <c r="AA76" s="82"/>
      <c r="AB76" s="82"/>
      <c r="AC76" s="82"/>
      <c r="AD76" s="82"/>
      <c r="AE76" s="82"/>
      <c r="AF76" s="82"/>
      <c r="AG76" s="82"/>
      <c r="AH76" s="82"/>
      <c r="AI76" s="82"/>
      <c r="AJ76" s="82" t="s">
        <v>201</v>
      </c>
      <c r="AK76" s="41">
        <v>7040</v>
      </c>
    </row>
    <row r="77" spans="1:37" s="49" customFormat="1" ht="26.1" customHeight="1">
      <c r="A77" s="77">
        <v>70</v>
      </c>
      <c r="B77" s="77" t="s">
        <v>62</v>
      </c>
      <c r="C77" s="77" t="s">
        <v>57</v>
      </c>
      <c r="D77" s="77" t="s">
        <v>60</v>
      </c>
      <c r="E77" s="77" t="s">
        <v>131</v>
      </c>
      <c r="F77" s="78">
        <v>17653</v>
      </c>
      <c r="G77" s="77" t="s">
        <v>9</v>
      </c>
      <c r="H77" s="77" t="s">
        <v>3</v>
      </c>
      <c r="I77" s="77"/>
      <c r="J77" s="79">
        <v>1.7653000000000001</v>
      </c>
      <c r="K77" s="80">
        <v>1.75</v>
      </c>
      <c r="L77" s="63">
        <f t="shared" si="24"/>
        <v>9336969.5999999996</v>
      </c>
      <c r="M77" s="64">
        <f t="shared" si="21"/>
        <v>1.75</v>
      </c>
      <c r="N77" s="77" t="s">
        <v>199</v>
      </c>
      <c r="O77" s="118">
        <f>O90</f>
        <v>1450</v>
      </c>
      <c r="P77" s="88">
        <f>P90</f>
        <v>103.55999999999999</v>
      </c>
      <c r="Q77" s="120">
        <f t="shared" si="19"/>
        <v>2537.5</v>
      </c>
      <c r="R77" s="121">
        <f t="shared" si="20"/>
        <v>181.23</v>
      </c>
      <c r="S77" s="122">
        <f t="shared" si="22"/>
        <v>1.75</v>
      </c>
      <c r="T77" s="125"/>
      <c r="U77" s="125"/>
      <c r="V77" s="123"/>
      <c r="W77" s="124">
        <v>1</v>
      </c>
      <c r="X77" s="62">
        <f t="shared" si="23"/>
        <v>181.23</v>
      </c>
      <c r="Y77" s="71">
        <f t="shared" si="25"/>
        <v>9336969.5999999996</v>
      </c>
      <c r="Z77" s="81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40">
        <v>51520</v>
      </c>
    </row>
    <row r="78" spans="1:37" s="49" customFormat="1" ht="26.1" customHeight="1">
      <c r="A78" s="77">
        <v>71</v>
      </c>
      <c r="B78" s="77" t="s">
        <v>62</v>
      </c>
      <c r="C78" s="77" t="s">
        <v>57</v>
      </c>
      <c r="D78" s="77" t="s">
        <v>60</v>
      </c>
      <c r="E78" s="77" t="s">
        <v>132</v>
      </c>
      <c r="F78" s="78">
        <v>201</v>
      </c>
      <c r="G78" s="77" t="s">
        <v>9</v>
      </c>
      <c r="H78" s="77" t="s">
        <v>3</v>
      </c>
      <c r="I78" s="77"/>
      <c r="J78" s="79">
        <v>2.01E-2</v>
      </c>
      <c r="K78" s="80">
        <v>0.02</v>
      </c>
      <c r="L78" s="63">
        <f t="shared" si="24"/>
        <v>106708.22399999999</v>
      </c>
      <c r="M78" s="64">
        <f t="shared" si="21"/>
        <v>0.02</v>
      </c>
      <c r="N78" s="77" t="s">
        <v>199</v>
      </c>
      <c r="O78" s="118">
        <f>O90</f>
        <v>1450</v>
      </c>
      <c r="P78" s="88">
        <f>P90</f>
        <v>103.55999999999999</v>
      </c>
      <c r="Q78" s="120">
        <f t="shared" si="19"/>
        <v>29</v>
      </c>
      <c r="R78" s="121">
        <f t="shared" si="20"/>
        <v>2.0711999999999997</v>
      </c>
      <c r="S78" s="122">
        <f t="shared" si="22"/>
        <v>0.02</v>
      </c>
      <c r="T78" s="125"/>
      <c r="U78" s="125"/>
      <c r="V78" s="123"/>
      <c r="W78" s="124">
        <v>1</v>
      </c>
      <c r="X78" s="62">
        <f t="shared" si="23"/>
        <v>2.0711999999999997</v>
      </c>
      <c r="Y78" s="71">
        <f t="shared" si="25"/>
        <v>106708.22399999999</v>
      </c>
      <c r="Z78" s="81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40">
        <v>51520</v>
      </c>
    </row>
    <row r="79" spans="1:37" s="49" customFormat="1" ht="26.1" customHeight="1">
      <c r="A79" s="77">
        <v>72</v>
      </c>
      <c r="B79" s="77" t="s">
        <v>62</v>
      </c>
      <c r="C79" s="77" t="s">
        <v>57</v>
      </c>
      <c r="D79" s="77" t="s">
        <v>60</v>
      </c>
      <c r="E79" s="77" t="s">
        <v>133</v>
      </c>
      <c r="F79" s="78">
        <v>11633</v>
      </c>
      <c r="G79" s="77" t="s">
        <v>9</v>
      </c>
      <c r="H79" s="77" t="s">
        <v>3</v>
      </c>
      <c r="I79" s="77"/>
      <c r="J79" s="79">
        <v>1.1633</v>
      </c>
      <c r="K79" s="80">
        <v>1.1599999999999999</v>
      </c>
      <c r="L79" s="63">
        <f t="shared" si="24"/>
        <v>415167.89759999991</v>
      </c>
      <c r="M79" s="64">
        <f t="shared" si="21"/>
        <v>1.1599999999999999</v>
      </c>
      <c r="N79" s="77" t="s">
        <v>48</v>
      </c>
      <c r="O79" s="118">
        <f>O90</f>
        <v>1450</v>
      </c>
      <c r="P79" s="88">
        <f>P90</f>
        <v>103.55999999999999</v>
      </c>
      <c r="Q79" s="120">
        <f t="shared" si="19"/>
        <v>1681.9999999999998</v>
      </c>
      <c r="R79" s="121">
        <f t="shared" si="20"/>
        <v>120.12959999999998</v>
      </c>
      <c r="S79" s="122" t="str">
        <f t="shared" si="22"/>
        <v/>
      </c>
      <c r="T79" s="125"/>
      <c r="U79" s="125">
        <v>1.1599999999999999</v>
      </c>
      <c r="V79" s="123"/>
      <c r="W79" s="124">
        <v>0.3</v>
      </c>
      <c r="X79" s="62">
        <f t="shared" si="23"/>
        <v>36.038879999999992</v>
      </c>
      <c r="Y79" s="71">
        <f t="shared" si="25"/>
        <v>415167.89759999991</v>
      </c>
      <c r="Z79" s="81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40">
        <v>11520</v>
      </c>
    </row>
    <row r="80" spans="1:37" s="49" customFormat="1" ht="26.1" customHeight="1">
      <c r="A80" s="77">
        <v>73</v>
      </c>
      <c r="B80" s="77" t="s">
        <v>62</v>
      </c>
      <c r="C80" s="77" t="s">
        <v>57</v>
      </c>
      <c r="D80" s="77" t="s">
        <v>60</v>
      </c>
      <c r="E80" s="77" t="s">
        <v>134</v>
      </c>
      <c r="F80" s="78">
        <v>6612</v>
      </c>
      <c r="G80" s="77" t="s">
        <v>9</v>
      </c>
      <c r="H80" s="77" t="s">
        <v>3</v>
      </c>
      <c r="I80" s="77"/>
      <c r="J80" s="79">
        <v>0.66120000000000001</v>
      </c>
      <c r="K80" s="80">
        <v>0.66</v>
      </c>
      <c r="L80" s="63">
        <f t="shared" si="24"/>
        <v>3521371.3919999995</v>
      </c>
      <c r="M80" s="64">
        <f t="shared" si="21"/>
        <v>0.66</v>
      </c>
      <c r="N80" s="77" t="s">
        <v>199</v>
      </c>
      <c r="O80" s="118">
        <f>O90</f>
        <v>1450</v>
      </c>
      <c r="P80" s="88">
        <f>P90</f>
        <v>103.55999999999999</v>
      </c>
      <c r="Q80" s="120">
        <f t="shared" si="19"/>
        <v>957</v>
      </c>
      <c r="R80" s="121">
        <f t="shared" si="20"/>
        <v>68.349599999999995</v>
      </c>
      <c r="S80" s="122">
        <f t="shared" si="22"/>
        <v>0.66</v>
      </c>
      <c r="T80" s="125"/>
      <c r="U80" s="125"/>
      <c r="V80" s="123"/>
      <c r="W80" s="124">
        <v>1</v>
      </c>
      <c r="X80" s="62">
        <f t="shared" si="23"/>
        <v>68.349599999999995</v>
      </c>
      <c r="Y80" s="71">
        <f t="shared" si="25"/>
        <v>3521371.3919999995</v>
      </c>
      <c r="Z80" s="81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40">
        <v>51520</v>
      </c>
    </row>
    <row r="81" spans="1:37" s="49" customFormat="1" ht="26.1" customHeight="1">
      <c r="A81" s="77">
        <v>74</v>
      </c>
      <c r="B81" s="77" t="s">
        <v>62</v>
      </c>
      <c r="C81" s="77" t="s">
        <v>57</v>
      </c>
      <c r="D81" s="77" t="s">
        <v>60</v>
      </c>
      <c r="E81" s="77" t="s">
        <v>135</v>
      </c>
      <c r="F81" s="78">
        <v>9274</v>
      </c>
      <c r="G81" s="77" t="s">
        <v>9</v>
      </c>
      <c r="H81" s="77" t="s">
        <v>3</v>
      </c>
      <c r="I81" s="77"/>
      <c r="J81" s="79">
        <v>0.9274</v>
      </c>
      <c r="K81" s="80">
        <v>0.93</v>
      </c>
      <c r="L81" s="63">
        <f t="shared" si="24"/>
        <v>4961932.4160000002</v>
      </c>
      <c r="M81" s="64">
        <f t="shared" si="21"/>
        <v>0.93</v>
      </c>
      <c r="N81" s="77" t="s">
        <v>199</v>
      </c>
      <c r="O81" s="118">
        <f>O90</f>
        <v>1450</v>
      </c>
      <c r="P81" s="88">
        <f>P90</f>
        <v>103.55999999999999</v>
      </c>
      <c r="Q81" s="120">
        <f t="shared" si="19"/>
        <v>1348.5</v>
      </c>
      <c r="R81" s="121">
        <f t="shared" si="20"/>
        <v>96.3108</v>
      </c>
      <c r="S81" s="122">
        <f t="shared" si="22"/>
        <v>0.93</v>
      </c>
      <c r="T81" s="125"/>
      <c r="U81" s="125"/>
      <c r="V81" s="123"/>
      <c r="W81" s="124">
        <v>1</v>
      </c>
      <c r="X81" s="62">
        <f t="shared" si="23"/>
        <v>96.3108</v>
      </c>
      <c r="Y81" s="71">
        <f t="shared" si="25"/>
        <v>4961932.4160000002</v>
      </c>
      <c r="Z81" s="81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40">
        <v>51520</v>
      </c>
    </row>
    <row r="82" spans="1:37" s="49" customFormat="1" ht="26.1" customHeight="1">
      <c r="A82" s="77">
        <v>75</v>
      </c>
      <c r="B82" s="77" t="s">
        <v>62</v>
      </c>
      <c r="C82" s="77" t="s">
        <v>57</v>
      </c>
      <c r="D82" s="77" t="s">
        <v>60</v>
      </c>
      <c r="E82" s="77" t="s">
        <v>136</v>
      </c>
      <c r="F82" s="78">
        <v>21720</v>
      </c>
      <c r="G82" s="77" t="s">
        <v>9</v>
      </c>
      <c r="H82" s="77" t="s">
        <v>3</v>
      </c>
      <c r="I82" s="77"/>
      <c r="J82" s="79">
        <v>2.1720000000000002</v>
      </c>
      <c r="K82" s="80">
        <v>2.17</v>
      </c>
      <c r="L82" s="63">
        <f t="shared" si="24"/>
        <v>11242447.103999998</v>
      </c>
      <c r="M82" s="64">
        <f t="shared" si="21"/>
        <v>2.17</v>
      </c>
      <c r="N82" s="77" t="s">
        <v>199</v>
      </c>
      <c r="O82" s="118">
        <f>O86</f>
        <v>2100</v>
      </c>
      <c r="P82" s="88">
        <f>P86</f>
        <v>100.55999999999999</v>
      </c>
      <c r="Q82" s="120">
        <f t="shared" si="19"/>
        <v>4557</v>
      </c>
      <c r="R82" s="121">
        <f t="shared" si="20"/>
        <v>218.21519999999995</v>
      </c>
      <c r="S82" s="122">
        <f t="shared" si="22"/>
        <v>2.17</v>
      </c>
      <c r="T82" s="125"/>
      <c r="U82" s="125"/>
      <c r="V82" s="123"/>
      <c r="W82" s="124">
        <v>1</v>
      </c>
      <c r="X82" s="62">
        <f t="shared" si="23"/>
        <v>218.21519999999995</v>
      </c>
      <c r="Y82" s="71">
        <f t="shared" si="25"/>
        <v>11242447.103999998</v>
      </c>
      <c r="Z82" s="81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40">
        <v>51520</v>
      </c>
    </row>
    <row r="83" spans="1:37" s="49" customFormat="1" ht="26.1" customHeight="1">
      <c r="A83" s="77">
        <v>76</v>
      </c>
      <c r="B83" s="77" t="s">
        <v>62</v>
      </c>
      <c r="C83" s="77" t="s">
        <v>57</v>
      </c>
      <c r="D83" s="77" t="s">
        <v>60</v>
      </c>
      <c r="E83" s="77" t="s">
        <v>137</v>
      </c>
      <c r="F83" s="78">
        <v>98</v>
      </c>
      <c r="G83" s="77" t="s">
        <v>9</v>
      </c>
      <c r="H83" s="77" t="s">
        <v>3</v>
      </c>
      <c r="I83" s="77"/>
      <c r="J83" s="79">
        <v>9.7999999999999997E-3</v>
      </c>
      <c r="K83" s="80">
        <v>0.01</v>
      </c>
      <c r="L83" s="63">
        <f t="shared" si="24"/>
        <v>51808.511999999988</v>
      </c>
      <c r="M83" s="64">
        <f t="shared" si="21"/>
        <v>0.01</v>
      </c>
      <c r="N83" s="77" t="s">
        <v>199</v>
      </c>
      <c r="O83" s="118">
        <f>O86</f>
        <v>2100</v>
      </c>
      <c r="P83" s="88">
        <f>P86</f>
        <v>100.55999999999999</v>
      </c>
      <c r="Q83" s="120">
        <f t="shared" si="19"/>
        <v>21</v>
      </c>
      <c r="R83" s="121">
        <f t="shared" si="20"/>
        <v>1.0055999999999998</v>
      </c>
      <c r="S83" s="122">
        <f t="shared" si="22"/>
        <v>0.01</v>
      </c>
      <c r="T83" s="125"/>
      <c r="U83" s="125"/>
      <c r="V83" s="123"/>
      <c r="W83" s="124">
        <v>1</v>
      </c>
      <c r="X83" s="62">
        <f t="shared" si="23"/>
        <v>1.0055999999999998</v>
      </c>
      <c r="Y83" s="71">
        <f t="shared" si="25"/>
        <v>51808.511999999988</v>
      </c>
      <c r="Z83" s="81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40">
        <v>51520</v>
      </c>
    </row>
    <row r="84" spans="1:37" s="49" customFormat="1" ht="26.1" customHeight="1">
      <c r="A84" s="77">
        <v>77</v>
      </c>
      <c r="B84" s="77" t="s">
        <v>62</v>
      </c>
      <c r="C84" s="77" t="s">
        <v>57</v>
      </c>
      <c r="D84" s="77" t="s">
        <v>60</v>
      </c>
      <c r="E84" s="77" t="s">
        <v>138</v>
      </c>
      <c r="F84" s="78">
        <v>54188</v>
      </c>
      <c r="G84" s="77" t="s">
        <v>9</v>
      </c>
      <c r="H84" s="77" t="s">
        <v>3</v>
      </c>
      <c r="I84" s="77"/>
      <c r="J84" s="79">
        <v>5.4188000000000001</v>
      </c>
      <c r="K84" s="80">
        <v>5.42</v>
      </c>
      <c r="L84" s="63">
        <f t="shared" si="24"/>
        <v>31905779.584000003</v>
      </c>
      <c r="M84" s="64">
        <f t="shared" si="21"/>
        <v>5.42</v>
      </c>
      <c r="N84" s="77" t="s">
        <v>199</v>
      </c>
      <c r="O84" s="130">
        <f>[14]소반재적조서!$B$8</f>
        <v>1775</v>
      </c>
      <c r="P84" s="129">
        <f>[14]소반재적조서!$B$7</f>
        <v>114.26</v>
      </c>
      <c r="Q84" s="67">
        <f t="shared" si="19"/>
        <v>9620.5</v>
      </c>
      <c r="R84" s="91">
        <f t="shared" si="20"/>
        <v>619.28920000000005</v>
      </c>
      <c r="S84" s="68">
        <f t="shared" si="22"/>
        <v>5.42</v>
      </c>
      <c r="T84" s="131"/>
      <c r="U84" s="131"/>
      <c r="V84" s="69"/>
      <c r="W84" s="90">
        <v>1</v>
      </c>
      <c r="X84" s="70">
        <f t="shared" si="23"/>
        <v>619.28920000000005</v>
      </c>
      <c r="Y84" s="71">
        <f t="shared" si="25"/>
        <v>31905779.584000003</v>
      </c>
      <c r="Z84" s="81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40">
        <v>51520</v>
      </c>
    </row>
    <row r="85" spans="1:37" s="49" customFormat="1" ht="26.1" customHeight="1">
      <c r="A85" s="77">
        <v>78</v>
      </c>
      <c r="B85" s="77" t="s">
        <v>62</v>
      </c>
      <c r="C85" s="77" t="s">
        <v>57</v>
      </c>
      <c r="D85" s="77" t="s">
        <v>60</v>
      </c>
      <c r="E85" s="77" t="s">
        <v>139</v>
      </c>
      <c r="F85" s="78">
        <v>19280</v>
      </c>
      <c r="G85" s="77" t="s">
        <v>9</v>
      </c>
      <c r="H85" s="77" t="s">
        <v>3</v>
      </c>
      <c r="I85" s="77"/>
      <c r="J85" s="79">
        <v>1.9279999999999999</v>
      </c>
      <c r="K85" s="80">
        <v>1.6</v>
      </c>
      <c r="L85" s="63">
        <f t="shared" si="24"/>
        <v>22170910.719999999</v>
      </c>
      <c r="M85" s="64">
        <f t="shared" si="21"/>
        <v>1.6</v>
      </c>
      <c r="N85" s="77" t="s">
        <v>199</v>
      </c>
      <c r="O85" s="118">
        <f>O87</f>
        <v>1750</v>
      </c>
      <c r="P85" s="88">
        <f>P87</f>
        <v>268.95999999999998</v>
      </c>
      <c r="Q85" s="120">
        <f t="shared" si="19"/>
        <v>2800</v>
      </c>
      <c r="R85" s="121">
        <f t="shared" si="20"/>
        <v>430.33600000000001</v>
      </c>
      <c r="S85" s="122">
        <f t="shared" si="22"/>
        <v>1.6</v>
      </c>
      <c r="T85" s="125"/>
      <c r="U85" s="125"/>
      <c r="V85" s="123"/>
      <c r="W85" s="124">
        <v>1</v>
      </c>
      <c r="X85" s="62">
        <f t="shared" si="23"/>
        <v>430.33600000000001</v>
      </c>
      <c r="Y85" s="71">
        <f t="shared" si="25"/>
        <v>22170910.719999999</v>
      </c>
      <c r="Z85" s="81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40">
        <v>51520</v>
      </c>
    </row>
    <row r="86" spans="1:37" s="49" customFormat="1" ht="26.1" customHeight="1">
      <c r="A86" s="77">
        <v>79</v>
      </c>
      <c r="B86" s="77" t="s">
        <v>62</v>
      </c>
      <c r="C86" s="77" t="s">
        <v>57</v>
      </c>
      <c r="D86" s="77" t="s">
        <v>60</v>
      </c>
      <c r="E86" s="77" t="s">
        <v>140</v>
      </c>
      <c r="F86" s="78">
        <v>15522</v>
      </c>
      <c r="G86" s="77" t="s">
        <v>9</v>
      </c>
      <c r="H86" s="77" t="s">
        <v>3</v>
      </c>
      <c r="I86" s="77"/>
      <c r="J86" s="79">
        <v>1.5522</v>
      </c>
      <c r="K86" s="80">
        <v>1.55</v>
      </c>
      <c r="L86" s="63">
        <f t="shared" si="24"/>
        <v>8030319.3599999994</v>
      </c>
      <c r="M86" s="64">
        <f t="shared" si="21"/>
        <v>1.55</v>
      </c>
      <c r="N86" s="77" t="s">
        <v>42</v>
      </c>
      <c r="O86" s="130">
        <f>[15]소반재적조서!$B$8</f>
        <v>2100</v>
      </c>
      <c r="P86" s="129">
        <f>[15]소반재적조서!$B$7</f>
        <v>100.55999999999999</v>
      </c>
      <c r="Q86" s="67">
        <f t="shared" si="19"/>
        <v>3255</v>
      </c>
      <c r="R86" s="91">
        <f t="shared" si="20"/>
        <v>155.86799999999999</v>
      </c>
      <c r="S86" s="68">
        <f t="shared" si="22"/>
        <v>1.55</v>
      </c>
      <c r="T86" s="131"/>
      <c r="U86" s="131"/>
      <c r="V86" s="69"/>
      <c r="W86" s="90">
        <v>1</v>
      </c>
      <c r="X86" s="70">
        <f t="shared" si="23"/>
        <v>155.86799999999999</v>
      </c>
      <c r="Y86" s="71">
        <f t="shared" si="25"/>
        <v>8030319.3599999994</v>
      </c>
      <c r="Z86" s="81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40">
        <v>51520</v>
      </c>
    </row>
    <row r="87" spans="1:37" s="49" customFormat="1" ht="26.1" customHeight="1">
      <c r="A87" s="77">
        <v>80</v>
      </c>
      <c r="B87" s="77" t="s">
        <v>62</v>
      </c>
      <c r="C87" s="77" t="s">
        <v>57</v>
      </c>
      <c r="D87" s="77" t="s">
        <v>60</v>
      </c>
      <c r="E87" s="77" t="s">
        <v>141</v>
      </c>
      <c r="F87" s="78">
        <v>49588</v>
      </c>
      <c r="G87" s="77" t="s">
        <v>9</v>
      </c>
      <c r="H87" s="77" t="s">
        <v>3</v>
      </c>
      <c r="I87" s="77"/>
      <c r="J87" s="79">
        <v>4.9588000000000001</v>
      </c>
      <c r="K87" s="80">
        <v>4.96</v>
      </c>
      <c r="L87" s="63">
        <f t="shared" si="24"/>
        <v>68729823.231999993</v>
      </c>
      <c r="M87" s="64">
        <f t="shared" si="21"/>
        <v>4.96</v>
      </c>
      <c r="N87" s="77" t="s">
        <v>42</v>
      </c>
      <c r="O87" s="130">
        <f>[16]소반재적조서!$B$8</f>
        <v>1750</v>
      </c>
      <c r="P87" s="129">
        <f>[16]소반재적조서!$B$7</f>
        <v>268.95999999999998</v>
      </c>
      <c r="Q87" s="67">
        <f t="shared" si="19"/>
        <v>8680</v>
      </c>
      <c r="R87" s="91">
        <f t="shared" si="20"/>
        <v>1334.0415999999998</v>
      </c>
      <c r="S87" s="68">
        <f t="shared" si="22"/>
        <v>4.96</v>
      </c>
      <c r="T87" s="131"/>
      <c r="U87" s="131"/>
      <c r="V87" s="69"/>
      <c r="W87" s="90">
        <v>1</v>
      </c>
      <c r="X87" s="70">
        <f t="shared" si="23"/>
        <v>1334.0415999999998</v>
      </c>
      <c r="Y87" s="71">
        <f t="shared" si="25"/>
        <v>68729823.231999993</v>
      </c>
      <c r="Z87" s="81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40">
        <v>51520</v>
      </c>
    </row>
    <row r="88" spans="1:37" s="49" customFormat="1" ht="26.1" customHeight="1">
      <c r="A88" s="77">
        <v>81</v>
      </c>
      <c r="B88" s="77" t="s">
        <v>62</v>
      </c>
      <c r="C88" s="77" t="s">
        <v>57</v>
      </c>
      <c r="D88" s="77" t="s">
        <v>60</v>
      </c>
      <c r="E88" s="77" t="s">
        <v>142</v>
      </c>
      <c r="F88" s="78">
        <v>66116</v>
      </c>
      <c r="G88" s="77" t="s">
        <v>9</v>
      </c>
      <c r="H88" s="77" t="s">
        <v>3</v>
      </c>
      <c r="I88" s="77"/>
      <c r="J88" s="79">
        <v>6.6116000000000001</v>
      </c>
      <c r="K88" s="80">
        <v>6.61</v>
      </c>
      <c r="L88" s="63">
        <f t="shared" si="24"/>
        <v>56685784.175999999</v>
      </c>
      <c r="M88" s="64">
        <f t="shared" si="21"/>
        <v>6.61</v>
      </c>
      <c r="N88" s="77" t="s">
        <v>199</v>
      </c>
      <c r="O88" s="130">
        <f>[17]소반재적조서!$B$8</f>
        <v>1825</v>
      </c>
      <c r="P88" s="129">
        <f>[17]소반재적조서!$B$7</f>
        <v>166.45499999999998</v>
      </c>
      <c r="Q88" s="67">
        <f t="shared" si="19"/>
        <v>12063.25</v>
      </c>
      <c r="R88" s="91">
        <f t="shared" si="20"/>
        <v>1100.26755</v>
      </c>
      <c r="S88" s="68">
        <f t="shared" si="22"/>
        <v>6.61</v>
      </c>
      <c r="T88" s="131"/>
      <c r="U88" s="131"/>
      <c r="V88" s="69"/>
      <c r="W88" s="90">
        <v>1</v>
      </c>
      <c r="X88" s="70">
        <f t="shared" si="23"/>
        <v>1100.26755</v>
      </c>
      <c r="Y88" s="71">
        <f t="shared" si="25"/>
        <v>56685784.175999999</v>
      </c>
      <c r="Z88" s="81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40">
        <v>51520</v>
      </c>
    </row>
    <row r="89" spans="1:37" s="49" customFormat="1" ht="26.1" customHeight="1">
      <c r="A89" s="77">
        <v>82</v>
      </c>
      <c r="B89" s="77" t="s">
        <v>62</v>
      </c>
      <c r="C89" s="77" t="s">
        <v>57</v>
      </c>
      <c r="D89" s="77" t="s">
        <v>60</v>
      </c>
      <c r="E89" s="77" t="s">
        <v>143</v>
      </c>
      <c r="F89" s="78">
        <v>1587</v>
      </c>
      <c r="G89" s="77" t="s">
        <v>9</v>
      </c>
      <c r="H89" s="77" t="s">
        <v>3</v>
      </c>
      <c r="I89" s="77"/>
      <c r="J89" s="79">
        <v>0.15870000000000001</v>
      </c>
      <c r="K89" s="80">
        <v>0.16</v>
      </c>
      <c r="L89" s="63">
        <f t="shared" si="24"/>
        <v>2217091.0720000002</v>
      </c>
      <c r="M89" s="64">
        <f t="shared" si="21"/>
        <v>0.16</v>
      </c>
      <c r="N89" s="77" t="s">
        <v>199</v>
      </c>
      <c r="O89" s="118">
        <f>O87</f>
        <v>1750</v>
      </c>
      <c r="P89" s="88">
        <f>P87</f>
        <v>268.95999999999998</v>
      </c>
      <c r="Q89" s="120">
        <f t="shared" si="19"/>
        <v>280</v>
      </c>
      <c r="R89" s="121">
        <f t="shared" si="20"/>
        <v>43.0336</v>
      </c>
      <c r="S89" s="122">
        <f t="shared" si="22"/>
        <v>0.16</v>
      </c>
      <c r="T89" s="125"/>
      <c r="U89" s="125"/>
      <c r="V89" s="123"/>
      <c r="W89" s="124">
        <v>1</v>
      </c>
      <c r="X89" s="62">
        <f t="shared" si="23"/>
        <v>43.0336</v>
      </c>
      <c r="Y89" s="71">
        <f t="shared" si="25"/>
        <v>2217091.0720000002</v>
      </c>
      <c r="Z89" s="81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40">
        <v>51520</v>
      </c>
    </row>
    <row r="90" spans="1:37" s="49" customFormat="1" ht="26.1" customHeight="1">
      <c r="A90" s="77">
        <v>83</v>
      </c>
      <c r="B90" s="77" t="s">
        <v>62</v>
      </c>
      <c r="C90" s="77" t="s">
        <v>57</v>
      </c>
      <c r="D90" s="77" t="s">
        <v>60</v>
      </c>
      <c r="E90" s="77" t="s">
        <v>144</v>
      </c>
      <c r="F90" s="78">
        <v>44826</v>
      </c>
      <c r="G90" s="77" t="s">
        <v>9</v>
      </c>
      <c r="H90" s="77" t="s">
        <v>3</v>
      </c>
      <c r="I90" s="77"/>
      <c r="J90" s="79">
        <v>4.4825999999999997</v>
      </c>
      <c r="K90" s="80">
        <v>4.47</v>
      </c>
      <c r="L90" s="63">
        <f t="shared" si="24"/>
        <v>23849288.063999996</v>
      </c>
      <c r="M90" s="64">
        <f t="shared" si="21"/>
        <v>4.47</v>
      </c>
      <c r="N90" s="77" t="s">
        <v>42</v>
      </c>
      <c r="O90" s="130">
        <f>[18]소반재적조서!$B$8</f>
        <v>1450</v>
      </c>
      <c r="P90" s="129">
        <f>[18]소반재적조서!$B$7</f>
        <v>103.55999999999999</v>
      </c>
      <c r="Q90" s="67">
        <f t="shared" si="19"/>
        <v>6481.5</v>
      </c>
      <c r="R90" s="91">
        <f t="shared" si="20"/>
        <v>462.9131999999999</v>
      </c>
      <c r="S90" s="68">
        <f t="shared" si="22"/>
        <v>4.47</v>
      </c>
      <c r="T90" s="131"/>
      <c r="U90" s="131"/>
      <c r="V90" s="69"/>
      <c r="W90" s="90">
        <v>1</v>
      </c>
      <c r="X90" s="70">
        <f t="shared" si="23"/>
        <v>462.9131999999999</v>
      </c>
      <c r="Y90" s="71">
        <f t="shared" si="25"/>
        <v>23849288.063999996</v>
      </c>
      <c r="Z90" s="81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40">
        <v>51520</v>
      </c>
    </row>
    <row r="91" spans="1:37" s="49" customFormat="1" ht="26.1" customHeight="1">
      <c r="A91" s="77">
        <v>84</v>
      </c>
      <c r="B91" s="77" t="s">
        <v>62</v>
      </c>
      <c r="C91" s="77" t="s">
        <v>57</v>
      </c>
      <c r="D91" s="77" t="s">
        <v>60</v>
      </c>
      <c r="E91" s="77" t="s">
        <v>145</v>
      </c>
      <c r="F91" s="78">
        <v>42917</v>
      </c>
      <c r="G91" s="77" t="s">
        <v>9</v>
      </c>
      <c r="H91" s="77" t="s">
        <v>3</v>
      </c>
      <c r="I91" s="77"/>
      <c r="J91" s="79">
        <v>4.2916999999999996</v>
      </c>
      <c r="K91" s="80">
        <v>1.86</v>
      </c>
      <c r="L91" s="63">
        <f t="shared" si="24"/>
        <v>9923864.8320000004</v>
      </c>
      <c r="M91" s="64">
        <f t="shared" si="21"/>
        <v>1.86</v>
      </c>
      <c r="N91" s="77" t="s">
        <v>199</v>
      </c>
      <c r="O91" s="118">
        <f>O90</f>
        <v>1450</v>
      </c>
      <c r="P91" s="88">
        <f>P90</f>
        <v>103.55999999999999</v>
      </c>
      <c r="Q91" s="120">
        <f t="shared" si="19"/>
        <v>2697</v>
      </c>
      <c r="R91" s="121">
        <f t="shared" si="20"/>
        <v>192.6216</v>
      </c>
      <c r="S91" s="122">
        <f t="shared" si="22"/>
        <v>1.86</v>
      </c>
      <c r="T91" s="125"/>
      <c r="U91" s="125"/>
      <c r="V91" s="123"/>
      <c r="W91" s="124">
        <v>1</v>
      </c>
      <c r="X91" s="62">
        <f t="shared" si="23"/>
        <v>192.6216</v>
      </c>
      <c r="Y91" s="71">
        <f t="shared" si="25"/>
        <v>9923864.8320000004</v>
      </c>
      <c r="Z91" s="81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40">
        <v>51520</v>
      </c>
    </row>
    <row r="92" spans="1:37" s="49" customFormat="1" ht="26.1" hidden="1" customHeight="1">
      <c r="A92" s="115">
        <v>85</v>
      </c>
      <c r="B92" s="115" t="s">
        <v>62</v>
      </c>
      <c r="C92" s="115" t="s">
        <v>57</v>
      </c>
      <c r="D92" s="115" t="s">
        <v>60</v>
      </c>
      <c r="E92" s="115" t="s">
        <v>146</v>
      </c>
      <c r="F92" s="116">
        <v>595</v>
      </c>
      <c r="G92" s="115" t="s">
        <v>9</v>
      </c>
      <c r="H92" s="115" t="s">
        <v>3</v>
      </c>
      <c r="I92" s="115"/>
      <c r="J92" s="117">
        <v>5.9499999999999997E-2</v>
      </c>
      <c r="K92" s="117">
        <v>0</v>
      </c>
      <c r="L92" s="116"/>
      <c r="M92" s="136">
        <f t="shared" si="21"/>
        <v>0</v>
      </c>
      <c r="N92" s="115"/>
      <c r="O92" s="150"/>
      <c r="P92" s="139"/>
      <c r="Q92" s="140">
        <f t="shared" si="19"/>
        <v>0</v>
      </c>
      <c r="R92" s="141">
        <f t="shared" si="20"/>
        <v>0</v>
      </c>
      <c r="S92" s="142" t="str">
        <f t="shared" si="22"/>
        <v/>
      </c>
      <c r="T92" s="151"/>
      <c r="U92" s="151"/>
      <c r="V92" s="152"/>
      <c r="W92" s="153"/>
      <c r="X92" s="145">
        <f t="shared" si="23"/>
        <v>0</v>
      </c>
      <c r="Y92" s="116"/>
      <c r="Z92" s="117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</row>
    <row r="93" spans="1:37" s="49" customFormat="1" ht="26.1" customHeight="1">
      <c r="A93" s="77">
        <v>86</v>
      </c>
      <c r="B93" s="77" t="s">
        <v>62</v>
      </c>
      <c r="C93" s="77" t="s">
        <v>57</v>
      </c>
      <c r="D93" s="77" t="s">
        <v>60</v>
      </c>
      <c r="E93" s="77" t="s">
        <v>147</v>
      </c>
      <c r="F93" s="78">
        <v>44430</v>
      </c>
      <c r="G93" s="77" t="s">
        <v>9</v>
      </c>
      <c r="H93" s="77" t="s">
        <v>3</v>
      </c>
      <c r="I93" s="77"/>
      <c r="J93" s="79">
        <v>4.4429999999999996</v>
      </c>
      <c r="K93" s="80">
        <v>4.0199999999999996</v>
      </c>
      <c r="L93" s="63">
        <f t="shared" ref="L93:L117" si="26">Y93+AI93</f>
        <v>19617497.088</v>
      </c>
      <c r="M93" s="64">
        <f t="shared" si="21"/>
        <v>4.0199999999999996</v>
      </c>
      <c r="N93" s="77" t="s">
        <v>42</v>
      </c>
      <c r="O93" s="130">
        <f>[19]소반재적조서!$B$8</f>
        <v>2100</v>
      </c>
      <c r="P93" s="129">
        <f>[19]소반재적조서!$B$7</f>
        <v>94.72</v>
      </c>
      <c r="Q93" s="67">
        <f t="shared" si="19"/>
        <v>8442</v>
      </c>
      <c r="R93" s="91">
        <f t="shared" si="20"/>
        <v>380.77439999999996</v>
      </c>
      <c r="S93" s="68">
        <f t="shared" si="22"/>
        <v>4.0199999999999996</v>
      </c>
      <c r="T93" s="131"/>
      <c r="U93" s="131"/>
      <c r="V93" s="69"/>
      <c r="W93" s="90">
        <v>1</v>
      </c>
      <c r="X93" s="70">
        <f t="shared" si="23"/>
        <v>380.77439999999996</v>
      </c>
      <c r="Y93" s="71">
        <f t="shared" ref="Y93:Y117" si="27">X93*AK93</f>
        <v>19617497.088</v>
      </c>
      <c r="Z93" s="81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40">
        <v>51520</v>
      </c>
    </row>
    <row r="94" spans="1:37" s="49" customFormat="1" ht="26.1" customHeight="1">
      <c r="A94" s="77">
        <v>87</v>
      </c>
      <c r="B94" s="77" t="s">
        <v>62</v>
      </c>
      <c r="C94" s="77" t="s">
        <v>57</v>
      </c>
      <c r="D94" s="77" t="s">
        <v>60</v>
      </c>
      <c r="E94" s="77" t="s">
        <v>148</v>
      </c>
      <c r="F94" s="78">
        <v>8331</v>
      </c>
      <c r="G94" s="77" t="s">
        <v>9</v>
      </c>
      <c r="H94" s="77" t="s">
        <v>3</v>
      </c>
      <c r="I94" s="77"/>
      <c r="J94" s="79">
        <v>0.83309999999999995</v>
      </c>
      <c r="K94" s="80">
        <v>0.83</v>
      </c>
      <c r="L94" s="63">
        <f t="shared" si="26"/>
        <v>4050378.7519999999</v>
      </c>
      <c r="M94" s="64">
        <f t="shared" si="21"/>
        <v>0.83</v>
      </c>
      <c r="N94" s="77" t="s">
        <v>199</v>
      </c>
      <c r="O94" s="118">
        <f>O93</f>
        <v>2100</v>
      </c>
      <c r="P94" s="88">
        <f>P93</f>
        <v>94.72</v>
      </c>
      <c r="Q94" s="120">
        <f t="shared" si="19"/>
        <v>1743</v>
      </c>
      <c r="R94" s="121">
        <f t="shared" si="20"/>
        <v>78.617599999999996</v>
      </c>
      <c r="S94" s="122">
        <f t="shared" si="22"/>
        <v>0.83</v>
      </c>
      <c r="T94" s="125"/>
      <c r="U94" s="125"/>
      <c r="V94" s="123"/>
      <c r="W94" s="124">
        <v>1</v>
      </c>
      <c r="X94" s="62">
        <f t="shared" si="23"/>
        <v>78.617599999999996</v>
      </c>
      <c r="Y94" s="71">
        <f t="shared" si="27"/>
        <v>4050378.7519999999</v>
      </c>
      <c r="Z94" s="81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40">
        <v>51520</v>
      </c>
    </row>
    <row r="95" spans="1:37" s="49" customFormat="1" ht="26.1" customHeight="1">
      <c r="A95" s="77">
        <v>88</v>
      </c>
      <c r="B95" s="77" t="s">
        <v>62</v>
      </c>
      <c r="C95" s="77" t="s">
        <v>57</v>
      </c>
      <c r="D95" s="77" t="s">
        <v>60</v>
      </c>
      <c r="E95" s="77" t="s">
        <v>149</v>
      </c>
      <c r="F95" s="78">
        <v>31736</v>
      </c>
      <c r="G95" s="77" t="s">
        <v>9</v>
      </c>
      <c r="H95" s="77" t="s">
        <v>3</v>
      </c>
      <c r="I95" s="77"/>
      <c r="J95" s="79">
        <v>3.1736</v>
      </c>
      <c r="K95" s="80">
        <v>3.17</v>
      </c>
      <c r="L95" s="63">
        <f t="shared" si="26"/>
        <v>30674461.888</v>
      </c>
      <c r="M95" s="64">
        <f t="shared" si="21"/>
        <v>3.17</v>
      </c>
      <c r="N95" s="77" t="s">
        <v>42</v>
      </c>
      <c r="O95" s="130">
        <f>[20]소반재적조서!$B$8</f>
        <v>1950</v>
      </c>
      <c r="P95" s="129">
        <f>[20]소반재적조서!$B$7</f>
        <v>187.82000000000002</v>
      </c>
      <c r="Q95" s="67">
        <f t="shared" si="19"/>
        <v>6181.5</v>
      </c>
      <c r="R95" s="91">
        <f t="shared" si="20"/>
        <v>595.38940000000002</v>
      </c>
      <c r="S95" s="68">
        <f t="shared" si="22"/>
        <v>3.17</v>
      </c>
      <c r="T95" s="131"/>
      <c r="U95" s="131"/>
      <c r="V95" s="69"/>
      <c r="W95" s="90">
        <v>1</v>
      </c>
      <c r="X95" s="70">
        <f t="shared" si="23"/>
        <v>595.38940000000002</v>
      </c>
      <c r="Y95" s="71">
        <f t="shared" si="27"/>
        <v>30674461.888</v>
      </c>
      <c r="Z95" s="81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40">
        <v>51520</v>
      </c>
    </row>
    <row r="96" spans="1:37" s="49" customFormat="1" ht="26.1" customHeight="1">
      <c r="A96" s="77">
        <v>89</v>
      </c>
      <c r="B96" s="77" t="s">
        <v>62</v>
      </c>
      <c r="C96" s="77" t="s">
        <v>57</v>
      </c>
      <c r="D96" s="77" t="s">
        <v>60</v>
      </c>
      <c r="E96" s="77" t="s">
        <v>150</v>
      </c>
      <c r="F96" s="78">
        <v>595</v>
      </c>
      <c r="G96" s="77" t="s">
        <v>9</v>
      </c>
      <c r="H96" s="77" t="s">
        <v>3</v>
      </c>
      <c r="I96" s="77"/>
      <c r="J96" s="79">
        <v>5.9499999999999997E-2</v>
      </c>
      <c r="K96" s="80">
        <v>0.06</v>
      </c>
      <c r="L96" s="63">
        <f t="shared" si="26"/>
        <v>420063.16800000006</v>
      </c>
      <c r="M96" s="64">
        <f t="shared" si="21"/>
        <v>0.06</v>
      </c>
      <c r="N96" s="77" t="s">
        <v>42</v>
      </c>
      <c r="O96" s="118">
        <f>O99</f>
        <v>1550</v>
      </c>
      <c r="P96" s="88">
        <f>P99</f>
        <v>135.89000000000001</v>
      </c>
      <c r="Q96" s="120">
        <f t="shared" si="19"/>
        <v>93</v>
      </c>
      <c r="R96" s="121">
        <f t="shared" si="20"/>
        <v>8.1534000000000013</v>
      </c>
      <c r="S96" s="122">
        <f t="shared" si="22"/>
        <v>0.06</v>
      </c>
      <c r="T96" s="125"/>
      <c r="U96" s="125"/>
      <c r="V96" s="123"/>
      <c r="W96" s="124">
        <v>1</v>
      </c>
      <c r="X96" s="62">
        <f t="shared" si="23"/>
        <v>8.1534000000000013</v>
      </c>
      <c r="Y96" s="71">
        <f t="shared" si="27"/>
        <v>420063.16800000006</v>
      </c>
      <c r="Z96" s="81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40">
        <v>51520</v>
      </c>
    </row>
    <row r="97" spans="1:37" s="49" customFormat="1" ht="26.1" customHeight="1">
      <c r="A97" s="77">
        <v>90</v>
      </c>
      <c r="B97" s="77" t="s">
        <v>62</v>
      </c>
      <c r="C97" s="77" t="s">
        <v>57</v>
      </c>
      <c r="D97" s="77" t="s">
        <v>60</v>
      </c>
      <c r="E97" s="77" t="s">
        <v>151</v>
      </c>
      <c r="F97" s="78">
        <v>496</v>
      </c>
      <c r="G97" s="77" t="s">
        <v>9</v>
      </c>
      <c r="H97" s="77" t="s">
        <v>3</v>
      </c>
      <c r="I97" s="77"/>
      <c r="J97" s="79">
        <v>4.9599999999999998E-2</v>
      </c>
      <c r="K97" s="80">
        <v>0.05</v>
      </c>
      <c r="L97" s="63">
        <f t="shared" si="26"/>
        <v>350052.64000000007</v>
      </c>
      <c r="M97" s="64">
        <f t="shared" si="21"/>
        <v>0.05</v>
      </c>
      <c r="N97" s="77" t="s">
        <v>42</v>
      </c>
      <c r="O97" s="118">
        <f>O99</f>
        <v>1550</v>
      </c>
      <c r="P97" s="88">
        <f>P99</f>
        <v>135.89000000000001</v>
      </c>
      <c r="Q97" s="120">
        <f t="shared" si="19"/>
        <v>77.5</v>
      </c>
      <c r="R97" s="121">
        <f t="shared" si="20"/>
        <v>6.7945000000000011</v>
      </c>
      <c r="S97" s="122">
        <f t="shared" si="22"/>
        <v>0.05</v>
      </c>
      <c r="T97" s="125"/>
      <c r="U97" s="125"/>
      <c r="V97" s="123"/>
      <c r="W97" s="124">
        <v>1</v>
      </c>
      <c r="X97" s="62">
        <f t="shared" si="23"/>
        <v>6.7945000000000011</v>
      </c>
      <c r="Y97" s="71">
        <f t="shared" si="27"/>
        <v>350052.64000000007</v>
      </c>
      <c r="Z97" s="81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40">
        <v>51520</v>
      </c>
    </row>
    <row r="98" spans="1:37" s="49" customFormat="1" ht="26.1" customHeight="1">
      <c r="A98" s="77">
        <v>91</v>
      </c>
      <c r="B98" s="77" t="s">
        <v>62</v>
      </c>
      <c r="C98" s="77" t="s">
        <v>57</v>
      </c>
      <c r="D98" s="77" t="s">
        <v>60</v>
      </c>
      <c r="E98" s="77" t="s">
        <v>152</v>
      </c>
      <c r="F98" s="78">
        <v>793</v>
      </c>
      <c r="G98" s="77" t="s">
        <v>9</v>
      </c>
      <c r="H98" s="77" t="s">
        <v>3</v>
      </c>
      <c r="I98" s="77"/>
      <c r="J98" s="79">
        <v>7.9299999999999995E-2</v>
      </c>
      <c r="K98" s="80">
        <v>0.08</v>
      </c>
      <c r="L98" s="63">
        <f t="shared" si="26"/>
        <v>560084.22400000005</v>
      </c>
      <c r="M98" s="64">
        <f t="shared" si="21"/>
        <v>0.08</v>
      </c>
      <c r="N98" s="77" t="s">
        <v>42</v>
      </c>
      <c r="O98" s="118">
        <f>O99</f>
        <v>1550</v>
      </c>
      <c r="P98" s="88">
        <f>P99</f>
        <v>135.89000000000001</v>
      </c>
      <c r="Q98" s="120">
        <f t="shared" si="19"/>
        <v>124</v>
      </c>
      <c r="R98" s="121">
        <f t="shared" si="20"/>
        <v>10.871200000000002</v>
      </c>
      <c r="S98" s="122">
        <f t="shared" si="22"/>
        <v>0.08</v>
      </c>
      <c r="T98" s="125"/>
      <c r="U98" s="125"/>
      <c r="V98" s="123"/>
      <c r="W98" s="124">
        <v>1</v>
      </c>
      <c r="X98" s="62">
        <f t="shared" si="23"/>
        <v>10.871200000000002</v>
      </c>
      <c r="Y98" s="71">
        <f t="shared" si="27"/>
        <v>560084.22400000005</v>
      </c>
      <c r="Z98" s="81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40">
        <v>51520</v>
      </c>
    </row>
    <row r="99" spans="1:37" s="49" customFormat="1" ht="26.1" customHeight="1">
      <c r="A99" s="77">
        <v>92</v>
      </c>
      <c r="B99" s="77" t="s">
        <v>62</v>
      </c>
      <c r="C99" s="77" t="s">
        <v>57</v>
      </c>
      <c r="D99" s="77" t="s">
        <v>60</v>
      </c>
      <c r="E99" s="77" t="s">
        <v>153</v>
      </c>
      <c r="F99" s="78">
        <v>24198</v>
      </c>
      <c r="G99" s="77" t="s">
        <v>9</v>
      </c>
      <c r="H99" s="77" t="s">
        <v>3</v>
      </c>
      <c r="I99" s="77"/>
      <c r="J99" s="79">
        <v>2.4198</v>
      </c>
      <c r="K99" s="80">
        <v>2.42</v>
      </c>
      <c r="L99" s="63">
        <f t="shared" si="26"/>
        <v>16942547.776000001</v>
      </c>
      <c r="M99" s="64">
        <f t="shared" si="21"/>
        <v>2.42</v>
      </c>
      <c r="N99" s="77" t="s">
        <v>42</v>
      </c>
      <c r="O99" s="130">
        <f>[21]소반재적조서!$B$8</f>
        <v>1550</v>
      </c>
      <c r="P99" s="129">
        <f>[21]소반재적조서!$B$7</f>
        <v>135.89000000000001</v>
      </c>
      <c r="Q99" s="67">
        <f t="shared" si="19"/>
        <v>3751</v>
      </c>
      <c r="R99" s="91">
        <f t="shared" si="20"/>
        <v>328.85380000000004</v>
      </c>
      <c r="S99" s="68">
        <f t="shared" si="22"/>
        <v>2.42</v>
      </c>
      <c r="T99" s="131"/>
      <c r="U99" s="131"/>
      <c r="V99" s="69"/>
      <c r="W99" s="90">
        <v>1</v>
      </c>
      <c r="X99" s="70">
        <f t="shared" si="23"/>
        <v>328.85380000000004</v>
      </c>
      <c r="Y99" s="71">
        <f t="shared" si="27"/>
        <v>16942547.776000001</v>
      </c>
      <c r="Z99" s="81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40">
        <v>51520</v>
      </c>
    </row>
    <row r="100" spans="1:37" s="49" customFormat="1" ht="26.1" customHeight="1">
      <c r="A100" s="77">
        <v>93</v>
      </c>
      <c r="B100" s="77" t="s">
        <v>62</v>
      </c>
      <c r="C100" s="77" t="s">
        <v>57</v>
      </c>
      <c r="D100" s="77" t="s">
        <v>60</v>
      </c>
      <c r="E100" s="77" t="s">
        <v>154</v>
      </c>
      <c r="F100" s="78">
        <v>1587</v>
      </c>
      <c r="G100" s="77" t="s">
        <v>9</v>
      </c>
      <c r="H100" s="77" t="s">
        <v>3</v>
      </c>
      <c r="I100" s="77"/>
      <c r="J100" s="79">
        <v>0.15870000000000001</v>
      </c>
      <c r="K100" s="80">
        <v>0.16</v>
      </c>
      <c r="L100" s="63">
        <f t="shared" si="26"/>
        <v>1372121.8559999999</v>
      </c>
      <c r="M100" s="64">
        <f t="shared" si="21"/>
        <v>0.16</v>
      </c>
      <c r="N100" s="77" t="s">
        <v>42</v>
      </c>
      <c r="O100" s="118">
        <f>O88</f>
        <v>1825</v>
      </c>
      <c r="P100" s="88">
        <f>P88</f>
        <v>166.45499999999998</v>
      </c>
      <c r="Q100" s="120">
        <f t="shared" si="19"/>
        <v>292</v>
      </c>
      <c r="R100" s="121">
        <f t="shared" si="20"/>
        <v>26.6328</v>
      </c>
      <c r="S100" s="122">
        <f t="shared" si="22"/>
        <v>0.16</v>
      </c>
      <c r="T100" s="125"/>
      <c r="U100" s="125"/>
      <c r="V100" s="123"/>
      <c r="W100" s="124">
        <v>1</v>
      </c>
      <c r="X100" s="62">
        <f t="shared" si="23"/>
        <v>26.6328</v>
      </c>
      <c r="Y100" s="71">
        <f t="shared" si="27"/>
        <v>1372121.8559999999</v>
      </c>
      <c r="Z100" s="81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40">
        <v>51520</v>
      </c>
    </row>
    <row r="101" spans="1:37" s="49" customFormat="1" ht="26.1" customHeight="1">
      <c r="A101" s="77">
        <v>94</v>
      </c>
      <c r="B101" s="77" t="s">
        <v>62</v>
      </c>
      <c r="C101" s="77" t="s">
        <v>57</v>
      </c>
      <c r="D101" s="77" t="s">
        <v>60</v>
      </c>
      <c r="E101" s="77" t="s">
        <v>155</v>
      </c>
      <c r="F101" s="78">
        <v>57421</v>
      </c>
      <c r="G101" s="77" t="s">
        <v>9</v>
      </c>
      <c r="H101" s="77" t="s">
        <v>3</v>
      </c>
      <c r="I101" s="77"/>
      <c r="J101" s="79">
        <v>5.7420999999999998</v>
      </c>
      <c r="K101" s="80">
        <v>5.74</v>
      </c>
      <c r="L101" s="63">
        <f t="shared" si="26"/>
        <v>55543031.936000012</v>
      </c>
      <c r="M101" s="64">
        <f t="shared" si="21"/>
        <v>5.74</v>
      </c>
      <c r="N101" s="77" t="s">
        <v>42</v>
      </c>
      <c r="O101" s="118">
        <f>O95</f>
        <v>1950</v>
      </c>
      <c r="P101" s="88">
        <f>P95</f>
        <v>187.82000000000002</v>
      </c>
      <c r="Q101" s="120">
        <f t="shared" si="19"/>
        <v>11193</v>
      </c>
      <c r="R101" s="121">
        <f t="shared" si="20"/>
        <v>1078.0868000000003</v>
      </c>
      <c r="S101" s="122">
        <f t="shared" si="22"/>
        <v>5.74</v>
      </c>
      <c r="T101" s="125"/>
      <c r="U101" s="125"/>
      <c r="V101" s="123"/>
      <c r="W101" s="124">
        <v>1</v>
      </c>
      <c r="X101" s="62">
        <f t="shared" si="23"/>
        <v>1078.0868000000003</v>
      </c>
      <c r="Y101" s="71">
        <f t="shared" si="27"/>
        <v>55543031.936000012</v>
      </c>
      <c r="Z101" s="81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40">
        <v>51520</v>
      </c>
    </row>
    <row r="102" spans="1:37" s="49" customFormat="1" ht="26.1" customHeight="1">
      <c r="A102" s="77">
        <v>95</v>
      </c>
      <c r="B102" s="77" t="s">
        <v>62</v>
      </c>
      <c r="C102" s="77" t="s">
        <v>57</v>
      </c>
      <c r="D102" s="77" t="s">
        <v>60</v>
      </c>
      <c r="E102" s="77" t="s">
        <v>156</v>
      </c>
      <c r="F102" s="78">
        <v>147669</v>
      </c>
      <c r="G102" s="77" t="s">
        <v>9</v>
      </c>
      <c r="H102" s="77" t="s">
        <v>64</v>
      </c>
      <c r="I102" s="77"/>
      <c r="J102" s="79">
        <v>14.7669</v>
      </c>
      <c r="K102" s="80">
        <v>14.77</v>
      </c>
      <c r="L102" s="63">
        <f t="shared" si="26"/>
        <v>143889379.38666666</v>
      </c>
      <c r="M102" s="64">
        <f t="shared" si="21"/>
        <v>14.77</v>
      </c>
      <c r="N102" s="77" t="s">
        <v>42</v>
      </c>
      <c r="O102" s="130">
        <f>[22]소반재적조서!$B$8</f>
        <v>800</v>
      </c>
      <c r="P102" s="129">
        <f>[22]소반재적조서!$B$7</f>
        <v>189.09166666666664</v>
      </c>
      <c r="Q102" s="67">
        <f t="shared" si="19"/>
        <v>11816</v>
      </c>
      <c r="R102" s="91">
        <f t="shared" si="20"/>
        <v>2792.8839166666662</v>
      </c>
      <c r="S102" s="68">
        <f t="shared" si="22"/>
        <v>14.77</v>
      </c>
      <c r="T102" s="131"/>
      <c r="U102" s="131"/>
      <c r="V102" s="69"/>
      <c r="W102" s="90">
        <v>1</v>
      </c>
      <c r="X102" s="70">
        <f t="shared" si="23"/>
        <v>2792.8839166666662</v>
      </c>
      <c r="Y102" s="71">
        <f t="shared" si="27"/>
        <v>143889379.38666666</v>
      </c>
      <c r="Z102" s="81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40">
        <v>51520</v>
      </c>
    </row>
    <row r="103" spans="1:37" s="49" customFormat="1" ht="26.1" customHeight="1">
      <c r="A103" s="77">
        <v>96</v>
      </c>
      <c r="B103" s="77" t="s">
        <v>62</v>
      </c>
      <c r="C103" s="77" t="s">
        <v>57</v>
      </c>
      <c r="D103" s="77" t="s">
        <v>60</v>
      </c>
      <c r="E103" s="77" t="s">
        <v>157</v>
      </c>
      <c r="F103" s="78">
        <v>212999</v>
      </c>
      <c r="G103" s="77" t="s">
        <v>9</v>
      </c>
      <c r="H103" s="77" t="s">
        <v>3</v>
      </c>
      <c r="I103" s="77"/>
      <c r="J103" s="79">
        <v>21.299900000000001</v>
      </c>
      <c r="K103" s="80">
        <v>16.66</v>
      </c>
      <c r="L103" s="63">
        <f t="shared" si="26"/>
        <v>96159378.634666681</v>
      </c>
      <c r="M103" s="64">
        <f t="shared" si="21"/>
        <v>16.66</v>
      </c>
      <c r="N103" s="77" t="s">
        <v>42</v>
      </c>
      <c r="O103" s="130">
        <f>[23]소반재적조서!$B$8</f>
        <v>1333</v>
      </c>
      <c r="P103" s="129">
        <f>[23]소반재적조서!$B$7</f>
        <v>112.03166666666668</v>
      </c>
      <c r="Q103" s="67">
        <f t="shared" si="19"/>
        <v>22207.78</v>
      </c>
      <c r="R103" s="91">
        <f t="shared" si="20"/>
        <v>1866.4475666666669</v>
      </c>
      <c r="S103" s="68">
        <f t="shared" si="22"/>
        <v>16.66</v>
      </c>
      <c r="T103" s="131"/>
      <c r="U103" s="131"/>
      <c r="V103" s="69"/>
      <c r="W103" s="90">
        <v>1</v>
      </c>
      <c r="X103" s="70">
        <f t="shared" si="23"/>
        <v>1866.4475666666669</v>
      </c>
      <c r="Y103" s="71">
        <f t="shared" si="27"/>
        <v>96159378.634666681</v>
      </c>
      <c r="Z103" s="81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40">
        <v>51520</v>
      </c>
    </row>
    <row r="104" spans="1:37" s="50" customFormat="1" ht="26.1" customHeight="1">
      <c r="A104" s="77">
        <v>97</v>
      </c>
      <c r="B104" s="77" t="s">
        <v>62</v>
      </c>
      <c r="C104" s="77" t="s">
        <v>57</v>
      </c>
      <c r="D104" s="77" t="s">
        <v>197</v>
      </c>
      <c r="E104" s="77" t="s">
        <v>198</v>
      </c>
      <c r="F104" s="78">
        <v>11928</v>
      </c>
      <c r="G104" s="77" t="s">
        <v>9</v>
      </c>
      <c r="H104" s="77" t="s">
        <v>3</v>
      </c>
      <c r="I104" s="77"/>
      <c r="J104" s="79">
        <v>1.1928000000000001</v>
      </c>
      <c r="K104" s="80">
        <v>1.19</v>
      </c>
      <c r="L104" s="63">
        <f t="shared" si="26"/>
        <v>22272873.951999996</v>
      </c>
      <c r="M104" s="64">
        <f t="shared" si="21"/>
        <v>1.19</v>
      </c>
      <c r="N104" s="77" t="s">
        <v>42</v>
      </c>
      <c r="O104" s="130">
        <f>[24]소반재적조서!$B$8</f>
        <v>900</v>
      </c>
      <c r="P104" s="129">
        <f>[24]소반재적조서!$B$7</f>
        <v>363.28999999999996</v>
      </c>
      <c r="Q104" s="67">
        <f t="shared" si="19"/>
        <v>1071</v>
      </c>
      <c r="R104" s="91">
        <f t="shared" si="20"/>
        <v>432.31509999999992</v>
      </c>
      <c r="S104" s="68">
        <f t="shared" si="22"/>
        <v>1.19</v>
      </c>
      <c r="T104" s="131"/>
      <c r="U104" s="131"/>
      <c r="V104" s="69"/>
      <c r="W104" s="90">
        <v>1</v>
      </c>
      <c r="X104" s="106">
        <f t="shared" si="23"/>
        <v>432.31509999999992</v>
      </c>
      <c r="Y104" s="71">
        <f t="shared" si="27"/>
        <v>22272873.951999996</v>
      </c>
      <c r="Z104" s="80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82" t="s">
        <v>201</v>
      </c>
      <c r="AK104" s="40">
        <v>51520</v>
      </c>
    </row>
    <row r="105" spans="1:37" s="49" customFormat="1" ht="26.1" customHeight="1">
      <c r="A105" s="77">
        <v>98</v>
      </c>
      <c r="B105" s="77" t="s">
        <v>62</v>
      </c>
      <c r="C105" s="77" t="s">
        <v>57</v>
      </c>
      <c r="D105" s="77" t="s">
        <v>60</v>
      </c>
      <c r="E105" s="77" t="s">
        <v>158</v>
      </c>
      <c r="F105" s="78">
        <v>56628</v>
      </c>
      <c r="G105" s="77" t="s">
        <v>9</v>
      </c>
      <c r="H105" s="77" t="s">
        <v>3</v>
      </c>
      <c r="I105" s="77"/>
      <c r="J105" s="79">
        <v>5.6627999999999998</v>
      </c>
      <c r="K105" s="80">
        <v>4.01</v>
      </c>
      <c r="L105" s="63">
        <f t="shared" si="26"/>
        <v>53620751.184000008</v>
      </c>
      <c r="M105" s="64">
        <f t="shared" si="21"/>
        <v>4.01</v>
      </c>
      <c r="N105" s="77" t="s">
        <v>42</v>
      </c>
      <c r="O105" s="130">
        <f>[25]소반재적조서!$B$8</f>
        <v>1050</v>
      </c>
      <c r="P105" s="129">
        <f>[25]소반재적조서!$B$7</f>
        <v>259.54500000000002</v>
      </c>
      <c r="Q105" s="67">
        <f t="shared" si="19"/>
        <v>4210.5</v>
      </c>
      <c r="R105" s="91">
        <f t="shared" si="20"/>
        <v>1040.7754500000001</v>
      </c>
      <c r="S105" s="68">
        <f t="shared" si="22"/>
        <v>4.01</v>
      </c>
      <c r="T105" s="131"/>
      <c r="U105" s="131"/>
      <c r="V105" s="69"/>
      <c r="W105" s="90">
        <v>1</v>
      </c>
      <c r="X105" s="70">
        <f t="shared" si="23"/>
        <v>1040.7754500000001</v>
      </c>
      <c r="Y105" s="71">
        <f t="shared" si="27"/>
        <v>53620751.184000008</v>
      </c>
      <c r="Z105" s="81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40">
        <v>51520</v>
      </c>
    </row>
    <row r="106" spans="1:37" s="49" customFormat="1" ht="26.1" customHeight="1">
      <c r="A106" s="77">
        <v>99</v>
      </c>
      <c r="B106" s="77" t="s">
        <v>62</v>
      </c>
      <c r="C106" s="77" t="s">
        <v>57</v>
      </c>
      <c r="D106" s="77" t="s">
        <v>60</v>
      </c>
      <c r="E106" s="77" t="s">
        <v>159</v>
      </c>
      <c r="F106" s="78">
        <v>53554</v>
      </c>
      <c r="G106" s="77" t="s">
        <v>9</v>
      </c>
      <c r="H106" s="77" t="s">
        <v>3</v>
      </c>
      <c r="I106" s="77"/>
      <c r="J106" s="79">
        <v>5.3554000000000004</v>
      </c>
      <c r="K106" s="80">
        <v>5.36</v>
      </c>
      <c r="L106" s="63">
        <f t="shared" si="26"/>
        <v>35883257.535999998</v>
      </c>
      <c r="M106" s="64">
        <f t="shared" si="21"/>
        <v>5.36</v>
      </c>
      <c r="N106" s="77" t="s">
        <v>42</v>
      </c>
      <c r="O106" s="130">
        <f>[26]소반재적조서!$B$8</f>
        <v>1750</v>
      </c>
      <c r="P106" s="129">
        <f>[26]소반재적조서!$B$7</f>
        <v>129.9425</v>
      </c>
      <c r="Q106" s="67">
        <f t="shared" si="19"/>
        <v>9380</v>
      </c>
      <c r="R106" s="91">
        <f t="shared" si="20"/>
        <v>696.49180000000001</v>
      </c>
      <c r="S106" s="68">
        <f t="shared" si="22"/>
        <v>5.36</v>
      </c>
      <c r="T106" s="131"/>
      <c r="U106" s="131"/>
      <c r="V106" s="69"/>
      <c r="W106" s="90">
        <v>1</v>
      </c>
      <c r="X106" s="70">
        <f t="shared" si="23"/>
        <v>696.49180000000001</v>
      </c>
      <c r="Y106" s="71">
        <f t="shared" si="27"/>
        <v>35883257.535999998</v>
      </c>
      <c r="Z106" s="81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40">
        <v>51520</v>
      </c>
    </row>
    <row r="107" spans="1:37" s="49" customFormat="1" ht="26.1" customHeight="1">
      <c r="A107" s="77">
        <v>100</v>
      </c>
      <c r="B107" s="77" t="s">
        <v>62</v>
      </c>
      <c r="C107" s="77" t="s">
        <v>57</v>
      </c>
      <c r="D107" s="77" t="s">
        <v>60</v>
      </c>
      <c r="E107" s="77" t="s">
        <v>160</v>
      </c>
      <c r="F107" s="78">
        <v>48000</v>
      </c>
      <c r="G107" s="77" t="s">
        <v>9</v>
      </c>
      <c r="H107" s="77" t="s">
        <v>3</v>
      </c>
      <c r="I107" s="77"/>
      <c r="J107" s="79">
        <v>4.8</v>
      </c>
      <c r="K107" s="80">
        <v>4.46</v>
      </c>
      <c r="L107" s="63">
        <f t="shared" si="26"/>
        <v>28161738.751999997</v>
      </c>
      <c r="M107" s="64">
        <f t="shared" si="21"/>
        <v>4.46</v>
      </c>
      <c r="N107" s="77" t="s">
        <v>42</v>
      </c>
      <c r="O107" s="130">
        <f>[27]소반재적조서!$B$8</f>
        <v>2200</v>
      </c>
      <c r="P107" s="129">
        <f>[27]소반재적조서!$B$7</f>
        <v>122.55999999999999</v>
      </c>
      <c r="Q107" s="67">
        <f t="shared" si="19"/>
        <v>9812</v>
      </c>
      <c r="R107" s="91">
        <f t="shared" si="20"/>
        <v>546.61759999999992</v>
      </c>
      <c r="S107" s="68">
        <f t="shared" si="22"/>
        <v>4.46</v>
      </c>
      <c r="T107" s="131"/>
      <c r="U107" s="131"/>
      <c r="V107" s="69"/>
      <c r="W107" s="90">
        <v>1</v>
      </c>
      <c r="X107" s="70">
        <f t="shared" si="23"/>
        <v>546.61759999999992</v>
      </c>
      <c r="Y107" s="71">
        <f t="shared" si="27"/>
        <v>28161738.751999997</v>
      </c>
      <c r="Z107" s="81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40">
        <v>51520</v>
      </c>
    </row>
    <row r="108" spans="1:37" s="49" customFormat="1" ht="26.1" customHeight="1">
      <c r="A108" s="77">
        <v>101</v>
      </c>
      <c r="B108" s="77" t="s">
        <v>62</v>
      </c>
      <c r="C108" s="77" t="s">
        <v>57</v>
      </c>
      <c r="D108" s="77" t="s">
        <v>60</v>
      </c>
      <c r="E108" s="77" t="s">
        <v>161</v>
      </c>
      <c r="F108" s="78">
        <v>51967</v>
      </c>
      <c r="G108" s="77" t="s">
        <v>9</v>
      </c>
      <c r="H108" s="77" t="s">
        <v>3</v>
      </c>
      <c r="I108" s="77"/>
      <c r="J108" s="79">
        <v>5.1966999999999999</v>
      </c>
      <c r="K108" s="80">
        <v>5.16</v>
      </c>
      <c r="L108" s="63">
        <f t="shared" si="26"/>
        <v>42969565.631999999</v>
      </c>
      <c r="M108" s="64">
        <f t="shared" si="21"/>
        <v>5.16</v>
      </c>
      <c r="N108" s="77" t="s">
        <v>42</v>
      </c>
      <c r="O108" s="130">
        <f>[28]소반재적조서!$B$8</f>
        <v>1175</v>
      </c>
      <c r="P108" s="129">
        <f>[28]소반재적조서!$B$7</f>
        <v>161.63499999999999</v>
      </c>
      <c r="Q108" s="67">
        <f t="shared" si="19"/>
        <v>6063</v>
      </c>
      <c r="R108" s="91">
        <f t="shared" si="20"/>
        <v>834.03660000000002</v>
      </c>
      <c r="S108" s="68">
        <f t="shared" si="22"/>
        <v>5.16</v>
      </c>
      <c r="T108" s="131"/>
      <c r="U108" s="131"/>
      <c r="V108" s="69"/>
      <c r="W108" s="90">
        <v>1</v>
      </c>
      <c r="X108" s="70">
        <f t="shared" si="23"/>
        <v>834.03660000000002</v>
      </c>
      <c r="Y108" s="71">
        <f t="shared" si="27"/>
        <v>42969565.631999999</v>
      </c>
      <c r="Z108" s="81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40">
        <v>51520</v>
      </c>
    </row>
    <row r="109" spans="1:37" s="49" customFormat="1" ht="26.1" customHeight="1">
      <c r="A109" s="77">
        <v>102</v>
      </c>
      <c r="B109" s="77" t="s">
        <v>62</v>
      </c>
      <c r="C109" s="77" t="s">
        <v>57</v>
      </c>
      <c r="D109" s="77" t="s">
        <v>60</v>
      </c>
      <c r="E109" s="77" t="s">
        <v>162</v>
      </c>
      <c r="F109" s="78">
        <v>595</v>
      </c>
      <c r="G109" s="77" t="s">
        <v>9</v>
      </c>
      <c r="H109" s="77" t="s">
        <v>3</v>
      </c>
      <c r="I109" s="77"/>
      <c r="J109" s="79">
        <v>5.9499999999999997E-2</v>
      </c>
      <c r="K109" s="80">
        <v>0.06</v>
      </c>
      <c r="L109" s="63">
        <f t="shared" si="26"/>
        <v>499646.11199999991</v>
      </c>
      <c r="M109" s="64">
        <f t="shared" si="21"/>
        <v>0.06</v>
      </c>
      <c r="N109" s="77" t="s">
        <v>42</v>
      </c>
      <c r="O109" s="118">
        <f>O108</f>
        <v>1175</v>
      </c>
      <c r="P109" s="88">
        <f>P108</f>
        <v>161.63499999999999</v>
      </c>
      <c r="Q109" s="120">
        <f t="shared" si="19"/>
        <v>70.5</v>
      </c>
      <c r="R109" s="121">
        <f t="shared" si="20"/>
        <v>9.6980999999999984</v>
      </c>
      <c r="S109" s="122">
        <f t="shared" si="22"/>
        <v>0.06</v>
      </c>
      <c r="T109" s="125"/>
      <c r="U109" s="125"/>
      <c r="V109" s="123"/>
      <c r="W109" s="124">
        <v>1</v>
      </c>
      <c r="X109" s="62">
        <f t="shared" si="23"/>
        <v>9.6980999999999984</v>
      </c>
      <c r="Y109" s="71">
        <f t="shared" si="27"/>
        <v>499646.11199999991</v>
      </c>
      <c r="Z109" s="81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40">
        <v>51520</v>
      </c>
    </row>
    <row r="110" spans="1:37" s="49" customFormat="1" ht="26.1" customHeight="1">
      <c r="A110" s="77">
        <v>103</v>
      </c>
      <c r="B110" s="77" t="s">
        <v>62</v>
      </c>
      <c r="C110" s="77" t="s">
        <v>57</v>
      </c>
      <c r="D110" s="77" t="s">
        <v>60</v>
      </c>
      <c r="E110" s="77" t="s">
        <v>163</v>
      </c>
      <c r="F110" s="78">
        <v>123074</v>
      </c>
      <c r="G110" s="77" t="s">
        <v>9</v>
      </c>
      <c r="H110" s="77" t="s">
        <v>3</v>
      </c>
      <c r="I110" s="77"/>
      <c r="J110" s="79">
        <v>12.307399999999999</v>
      </c>
      <c r="K110" s="80">
        <v>12.09</v>
      </c>
      <c r="L110" s="63">
        <f t="shared" si="26"/>
        <v>55486903.471999995</v>
      </c>
      <c r="M110" s="64">
        <f t="shared" si="21"/>
        <v>12.09</v>
      </c>
      <c r="N110" s="77" t="s">
        <v>42</v>
      </c>
      <c r="O110" s="130">
        <f>[29]소반재적조서!$B$8</f>
        <v>1817</v>
      </c>
      <c r="P110" s="129">
        <f>[29]소반재적조서!$B$7</f>
        <v>89.081666666666649</v>
      </c>
      <c r="Q110" s="67">
        <f t="shared" si="19"/>
        <v>21967.53</v>
      </c>
      <c r="R110" s="91">
        <f t="shared" si="20"/>
        <v>1076.9973499999999</v>
      </c>
      <c r="S110" s="68">
        <f t="shared" si="22"/>
        <v>12.09</v>
      </c>
      <c r="T110" s="131"/>
      <c r="U110" s="131"/>
      <c r="V110" s="69"/>
      <c r="W110" s="90">
        <v>1</v>
      </c>
      <c r="X110" s="70">
        <f t="shared" si="23"/>
        <v>1076.9973499999999</v>
      </c>
      <c r="Y110" s="71">
        <f t="shared" si="27"/>
        <v>55486903.471999995</v>
      </c>
      <c r="Z110" s="81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40">
        <v>51520</v>
      </c>
    </row>
    <row r="111" spans="1:37" s="49" customFormat="1" ht="26.1" customHeight="1">
      <c r="A111" s="77">
        <v>104</v>
      </c>
      <c r="B111" s="77" t="s">
        <v>62</v>
      </c>
      <c r="C111" s="77" t="s">
        <v>57</v>
      </c>
      <c r="D111" s="77" t="s">
        <v>60</v>
      </c>
      <c r="E111" s="77" t="s">
        <v>164</v>
      </c>
      <c r="F111" s="78">
        <v>81223</v>
      </c>
      <c r="G111" s="77" t="s">
        <v>9</v>
      </c>
      <c r="H111" s="77" t="s">
        <v>3</v>
      </c>
      <c r="I111" s="77"/>
      <c r="J111" s="79">
        <v>8.1222999999999992</v>
      </c>
      <c r="K111" s="80">
        <v>8.1199999999999992</v>
      </c>
      <c r="L111" s="63">
        <f t="shared" si="26"/>
        <v>38769881.920000002</v>
      </c>
      <c r="M111" s="64">
        <f t="shared" si="21"/>
        <v>8.1199999999999992</v>
      </c>
      <c r="N111" s="77" t="s">
        <v>42</v>
      </c>
      <c r="O111" s="130">
        <f>[30]소반재적조서!$B$8</f>
        <v>1925</v>
      </c>
      <c r="P111" s="129">
        <f>[30]소반재적조서!$B$7</f>
        <v>92.675000000000011</v>
      </c>
      <c r="Q111" s="67">
        <f t="shared" si="19"/>
        <v>15630.999999999998</v>
      </c>
      <c r="R111" s="91">
        <f t="shared" si="20"/>
        <v>752.52100000000007</v>
      </c>
      <c r="S111" s="68">
        <f t="shared" si="22"/>
        <v>8.1199999999999992</v>
      </c>
      <c r="T111" s="131"/>
      <c r="U111" s="131"/>
      <c r="V111" s="69"/>
      <c r="W111" s="90">
        <v>1</v>
      </c>
      <c r="X111" s="70">
        <f t="shared" si="23"/>
        <v>752.52100000000007</v>
      </c>
      <c r="Y111" s="71">
        <f t="shared" si="27"/>
        <v>38769881.920000002</v>
      </c>
      <c r="Z111" s="81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40">
        <v>51520</v>
      </c>
    </row>
    <row r="112" spans="1:37" s="49" customFormat="1" ht="26.1" customHeight="1">
      <c r="A112" s="77">
        <v>105</v>
      </c>
      <c r="B112" s="77" t="s">
        <v>62</v>
      </c>
      <c r="C112" s="77" t="s">
        <v>57</v>
      </c>
      <c r="D112" s="77" t="s">
        <v>60</v>
      </c>
      <c r="E112" s="77" t="s">
        <v>165</v>
      </c>
      <c r="F112" s="78">
        <v>58711</v>
      </c>
      <c r="G112" s="77" t="s">
        <v>9</v>
      </c>
      <c r="H112" s="77" t="s">
        <v>3</v>
      </c>
      <c r="I112" s="77"/>
      <c r="J112" s="79">
        <v>5.8711000000000002</v>
      </c>
      <c r="K112" s="80">
        <v>5.87</v>
      </c>
      <c r="L112" s="63">
        <f t="shared" si="26"/>
        <v>38410669.024000004</v>
      </c>
      <c r="M112" s="64">
        <f t="shared" si="21"/>
        <v>5.87</v>
      </c>
      <c r="N112" s="77" t="s">
        <v>199</v>
      </c>
      <c r="O112" s="130">
        <f>[31]소반재적조서!$B$8</f>
        <v>1800</v>
      </c>
      <c r="P112" s="129">
        <f>[31]소반재적조서!$B$7</f>
        <v>127.01</v>
      </c>
      <c r="Q112" s="67">
        <f t="shared" si="19"/>
        <v>10566</v>
      </c>
      <c r="R112" s="91">
        <f t="shared" si="20"/>
        <v>745.54870000000005</v>
      </c>
      <c r="S112" s="68">
        <f t="shared" si="22"/>
        <v>5.87</v>
      </c>
      <c r="T112" s="131"/>
      <c r="U112" s="131"/>
      <c r="V112" s="69"/>
      <c r="W112" s="90">
        <v>1</v>
      </c>
      <c r="X112" s="70">
        <f t="shared" si="23"/>
        <v>745.54870000000005</v>
      </c>
      <c r="Y112" s="71">
        <f t="shared" si="27"/>
        <v>38410669.024000004</v>
      </c>
      <c r="Z112" s="81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40">
        <v>51520</v>
      </c>
    </row>
    <row r="113" spans="1:37" s="49" customFormat="1" ht="26.1" customHeight="1">
      <c r="A113" s="77">
        <v>106</v>
      </c>
      <c r="B113" s="77" t="s">
        <v>62</v>
      </c>
      <c r="C113" s="77" t="s">
        <v>57</v>
      </c>
      <c r="D113" s="77" t="s">
        <v>60</v>
      </c>
      <c r="E113" s="77" t="s">
        <v>166</v>
      </c>
      <c r="F113" s="78">
        <v>94017</v>
      </c>
      <c r="G113" s="77" t="s">
        <v>9</v>
      </c>
      <c r="H113" s="77" t="s">
        <v>3</v>
      </c>
      <c r="I113" s="77"/>
      <c r="J113" s="79">
        <v>9.4016999999999999</v>
      </c>
      <c r="K113" s="80">
        <v>9.4</v>
      </c>
      <c r="L113" s="63">
        <f t="shared" si="26"/>
        <v>31515041.59999999</v>
      </c>
      <c r="M113" s="64">
        <f t="shared" si="21"/>
        <v>9.4</v>
      </c>
      <c r="N113" s="77" t="s">
        <v>42</v>
      </c>
      <c r="O113" s="130">
        <f>[32]소반재적조서!$B$8</f>
        <v>2225</v>
      </c>
      <c r="P113" s="129">
        <f>[32]소반재적조서!$B$7</f>
        <v>65.074999999999974</v>
      </c>
      <c r="Q113" s="67">
        <f t="shared" si="19"/>
        <v>20915</v>
      </c>
      <c r="R113" s="91">
        <f t="shared" si="20"/>
        <v>611.70499999999981</v>
      </c>
      <c r="S113" s="68">
        <f t="shared" si="22"/>
        <v>9.4</v>
      </c>
      <c r="T113" s="131"/>
      <c r="U113" s="131"/>
      <c r="V113" s="69"/>
      <c r="W113" s="90">
        <v>1</v>
      </c>
      <c r="X113" s="70">
        <f t="shared" si="23"/>
        <v>611.70499999999981</v>
      </c>
      <c r="Y113" s="71">
        <f t="shared" si="27"/>
        <v>31515041.59999999</v>
      </c>
      <c r="Z113" s="81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40">
        <v>51520</v>
      </c>
    </row>
    <row r="114" spans="1:37" s="49" customFormat="1" ht="26.1" customHeight="1">
      <c r="A114" s="77">
        <v>107</v>
      </c>
      <c r="B114" s="77" t="s">
        <v>62</v>
      </c>
      <c r="C114" s="77" t="s">
        <v>57</v>
      </c>
      <c r="D114" s="77" t="s">
        <v>60</v>
      </c>
      <c r="E114" s="77" t="s">
        <v>167</v>
      </c>
      <c r="F114" s="78">
        <v>87273</v>
      </c>
      <c r="G114" s="77" t="s">
        <v>9</v>
      </c>
      <c r="H114" s="77" t="s">
        <v>3</v>
      </c>
      <c r="I114" s="77"/>
      <c r="J114" s="79">
        <v>8.7272999999999996</v>
      </c>
      <c r="K114" s="80">
        <v>8.73</v>
      </c>
      <c r="L114" s="63">
        <f t="shared" si="26"/>
        <v>77444703</v>
      </c>
      <c r="M114" s="64">
        <f t="shared" si="21"/>
        <v>8.73</v>
      </c>
      <c r="N114" s="77" t="s">
        <v>42</v>
      </c>
      <c r="O114" s="130">
        <f>[33]소반재적조서!$B$8</f>
        <v>2225</v>
      </c>
      <c r="P114" s="129">
        <f>[33]소반재적조서!$B$7</f>
        <v>172.1875</v>
      </c>
      <c r="Q114" s="67">
        <f t="shared" si="19"/>
        <v>19424.25</v>
      </c>
      <c r="R114" s="91">
        <f t="shared" si="20"/>
        <v>1503.1968750000001</v>
      </c>
      <c r="S114" s="68">
        <f t="shared" si="22"/>
        <v>8.73</v>
      </c>
      <c r="T114" s="131"/>
      <c r="U114" s="131"/>
      <c r="V114" s="69"/>
      <c r="W114" s="90">
        <v>1</v>
      </c>
      <c r="X114" s="70">
        <f t="shared" si="23"/>
        <v>1503.1968750000001</v>
      </c>
      <c r="Y114" s="71">
        <f t="shared" si="27"/>
        <v>77444703</v>
      </c>
      <c r="Z114" s="81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40">
        <v>51520</v>
      </c>
    </row>
    <row r="115" spans="1:37" s="49" customFormat="1" ht="26.1" customHeight="1">
      <c r="A115" s="77">
        <v>108</v>
      </c>
      <c r="B115" s="77" t="s">
        <v>62</v>
      </c>
      <c r="C115" s="77" t="s">
        <v>57</v>
      </c>
      <c r="D115" s="77" t="s">
        <v>60</v>
      </c>
      <c r="E115" s="77" t="s">
        <v>168</v>
      </c>
      <c r="F115" s="78">
        <v>120198</v>
      </c>
      <c r="G115" s="77" t="s">
        <v>9</v>
      </c>
      <c r="H115" s="77" t="s">
        <v>3</v>
      </c>
      <c r="I115" s="77"/>
      <c r="J115" s="79">
        <v>12.0198</v>
      </c>
      <c r="K115" s="80">
        <v>12.02</v>
      </c>
      <c r="L115" s="63">
        <f t="shared" si="26"/>
        <v>87230428.544</v>
      </c>
      <c r="M115" s="64">
        <f t="shared" si="21"/>
        <v>12.02</v>
      </c>
      <c r="N115" s="77" t="s">
        <v>42</v>
      </c>
      <c r="O115" s="130">
        <f>[34]소반재적조서!$B$8</f>
        <v>2083</v>
      </c>
      <c r="P115" s="129">
        <f>[34]소반재적조서!$B$7</f>
        <v>140.86000000000001</v>
      </c>
      <c r="Q115" s="67">
        <f t="shared" si="19"/>
        <v>25037.66</v>
      </c>
      <c r="R115" s="91">
        <f t="shared" si="20"/>
        <v>1693.1372000000001</v>
      </c>
      <c r="S115" s="68">
        <f t="shared" si="22"/>
        <v>12.02</v>
      </c>
      <c r="T115" s="131"/>
      <c r="U115" s="131"/>
      <c r="V115" s="69"/>
      <c r="W115" s="90">
        <v>1</v>
      </c>
      <c r="X115" s="70">
        <f t="shared" si="23"/>
        <v>1693.1372000000001</v>
      </c>
      <c r="Y115" s="71">
        <f t="shared" si="27"/>
        <v>87230428.544</v>
      </c>
      <c r="Z115" s="81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40">
        <v>51520</v>
      </c>
    </row>
    <row r="116" spans="1:37" s="49" customFormat="1" ht="26.1" customHeight="1">
      <c r="A116" s="77">
        <v>109</v>
      </c>
      <c r="B116" s="77" t="s">
        <v>62</v>
      </c>
      <c r="C116" s="77" t="s">
        <v>57</v>
      </c>
      <c r="D116" s="77" t="s">
        <v>60</v>
      </c>
      <c r="E116" s="77" t="s">
        <v>169</v>
      </c>
      <c r="F116" s="78">
        <v>73388</v>
      </c>
      <c r="G116" s="77" t="s">
        <v>9</v>
      </c>
      <c r="H116" s="77" t="s">
        <v>3</v>
      </c>
      <c r="I116" s="77"/>
      <c r="J116" s="79">
        <v>7.3388</v>
      </c>
      <c r="K116" s="80">
        <v>7.33</v>
      </c>
      <c r="L116" s="63">
        <f t="shared" si="26"/>
        <v>99882426.784000009</v>
      </c>
      <c r="M116" s="64">
        <f t="shared" si="21"/>
        <v>7.33</v>
      </c>
      <c r="N116" s="77" t="s">
        <v>42</v>
      </c>
      <c r="O116" s="130">
        <f>[35]소반재적조서!$B$8</f>
        <v>1475</v>
      </c>
      <c r="P116" s="129">
        <f>[35]소반재적조서!$B$7</f>
        <v>264.49</v>
      </c>
      <c r="Q116" s="67">
        <f t="shared" si="19"/>
        <v>10811.75</v>
      </c>
      <c r="R116" s="91">
        <f t="shared" si="20"/>
        <v>1938.7117000000001</v>
      </c>
      <c r="S116" s="68">
        <f t="shared" si="22"/>
        <v>7.33</v>
      </c>
      <c r="T116" s="131"/>
      <c r="U116" s="131"/>
      <c r="V116" s="69"/>
      <c r="W116" s="90">
        <v>1</v>
      </c>
      <c r="X116" s="70">
        <f t="shared" si="23"/>
        <v>1938.7117000000001</v>
      </c>
      <c r="Y116" s="71">
        <f t="shared" si="27"/>
        <v>99882426.784000009</v>
      </c>
      <c r="Z116" s="81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40">
        <v>51520</v>
      </c>
    </row>
    <row r="117" spans="1:37" s="49" customFormat="1" ht="26.1" customHeight="1">
      <c r="A117" s="77">
        <v>110</v>
      </c>
      <c r="B117" s="77" t="s">
        <v>62</v>
      </c>
      <c r="C117" s="77" t="s">
        <v>57</v>
      </c>
      <c r="D117" s="77" t="s">
        <v>60</v>
      </c>
      <c r="E117" s="77" t="s">
        <v>170</v>
      </c>
      <c r="F117" s="78">
        <v>73389</v>
      </c>
      <c r="G117" s="77" t="s">
        <v>9</v>
      </c>
      <c r="H117" s="77" t="s">
        <v>3</v>
      </c>
      <c r="I117" s="77"/>
      <c r="J117" s="79">
        <v>7.3388999999999998</v>
      </c>
      <c r="K117" s="80">
        <v>3.45</v>
      </c>
      <c r="L117" s="63">
        <f t="shared" si="26"/>
        <v>40493638.080000006</v>
      </c>
      <c r="M117" s="64">
        <f t="shared" si="21"/>
        <v>3.45</v>
      </c>
      <c r="N117" s="77" t="s">
        <v>42</v>
      </c>
      <c r="O117" s="130">
        <f>[36]소반재적조서!$B$8</f>
        <v>1050</v>
      </c>
      <c r="P117" s="129">
        <f>[36]소반재적조서!$B$7</f>
        <v>227.82</v>
      </c>
      <c r="Q117" s="67">
        <f t="shared" si="19"/>
        <v>3622.5</v>
      </c>
      <c r="R117" s="91">
        <f t="shared" si="20"/>
        <v>785.97900000000004</v>
      </c>
      <c r="S117" s="68">
        <f t="shared" si="22"/>
        <v>3.45</v>
      </c>
      <c r="T117" s="131"/>
      <c r="U117" s="131"/>
      <c r="V117" s="69"/>
      <c r="W117" s="90">
        <v>1</v>
      </c>
      <c r="X117" s="70">
        <f t="shared" si="23"/>
        <v>785.97900000000004</v>
      </c>
      <c r="Y117" s="71">
        <f t="shared" si="27"/>
        <v>40493638.080000006</v>
      </c>
      <c r="Z117" s="81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40">
        <v>51520</v>
      </c>
    </row>
    <row r="118" spans="1:37" s="49" customFormat="1" ht="26.1" hidden="1" customHeight="1">
      <c r="A118" s="115">
        <v>111</v>
      </c>
      <c r="B118" s="115" t="s">
        <v>62</v>
      </c>
      <c r="C118" s="115" t="s">
        <v>57</v>
      </c>
      <c r="D118" s="115" t="s">
        <v>60</v>
      </c>
      <c r="E118" s="115" t="s">
        <v>171</v>
      </c>
      <c r="F118" s="116">
        <v>13091</v>
      </c>
      <c r="G118" s="115" t="s">
        <v>9</v>
      </c>
      <c r="H118" s="115" t="s">
        <v>3</v>
      </c>
      <c r="I118" s="115"/>
      <c r="J118" s="117">
        <v>1.3090999999999999</v>
      </c>
      <c r="K118" s="117">
        <v>0</v>
      </c>
      <c r="L118" s="116"/>
      <c r="M118" s="136">
        <f t="shared" si="21"/>
        <v>0</v>
      </c>
      <c r="N118" s="115"/>
      <c r="O118" s="150"/>
      <c r="P118" s="139"/>
      <c r="Q118" s="140">
        <f t="shared" si="19"/>
        <v>0</v>
      </c>
      <c r="R118" s="141">
        <f t="shared" si="20"/>
        <v>0</v>
      </c>
      <c r="S118" s="142" t="str">
        <f t="shared" si="22"/>
        <v/>
      </c>
      <c r="T118" s="151"/>
      <c r="U118" s="151"/>
      <c r="V118" s="152"/>
      <c r="W118" s="153"/>
      <c r="X118" s="145">
        <f t="shared" si="23"/>
        <v>0</v>
      </c>
      <c r="Y118" s="116"/>
      <c r="Z118" s="117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</row>
    <row r="119" spans="1:37" s="49" customFormat="1" ht="26.1" hidden="1" customHeight="1">
      <c r="A119" s="115">
        <v>112</v>
      </c>
      <c r="B119" s="115" t="s">
        <v>62</v>
      </c>
      <c r="C119" s="115" t="s">
        <v>57</v>
      </c>
      <c r="D119" s="115" t="s">
        <v>60</v>
      </c>
      <c r="E119" s="115" t="s">
        <v>172</v>
      </c>
      <c r="F119" s="116">
        <v>23802</v>
      </c>
      <c r="G119" s="115" t="s">
        <v>9</v>
      </c>
      <c r="H119" s="115" t="s">
        <v>3</v>
      </c>
      <c r="I119" s="115"/>
      <c r="J119" s="117">
        <v>2.3801999999999999</v>
      </c>
      <c r="K119" s="117">
        <v>0</v>
      </c>
      <c r="L119" s="116"/>
      <c r="M119" s="136">
        <f t="shared" si="21"/>
        <v>0</v>
      </c>
      <c r="N119" s="115"/>
      <c r="O119" s="150"/>
      <c r="P119" s="139"/>
      <c r="Q119" s="140">
        <f t="shared" si="19"/>
        <v>0</v>
      </c>
      <c r="R119" s="141">
        <f t="shared" si="20"/>
        <v>0</v>
      </c>
      <c r="S119" s="142" t="str">
        <f t="shared" si="22"/>
        <v/>
      </c>
      <c r="T119" s="151"/>
      <c r="U119" s="151"/>
      <c r="V119" s="152"/>
      <c r="W119" s="153"/>
      <c r="X119" s="145">
        <f t="shared" si="23"/>
        <v>0</v>
      </c>
      <c r="Y119" s="116"/>
      <c r="Z119" s="117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</row>
    <row r="120" spans="1:37" s="49" customFormat="1" ht="26.1" hidden="1" customHeight="1">
      <c r="A120" s="115">
        <v>113</v>
      </c>
      <c r="B120" s="115" t="s">
        <v>62</v>
      </c>
      <c r="C120" s="115" t="s">
        <v>57</v>
      </c>
      <c r="D120" s="115" t="s">
        <v>60</v>
      </c>
      <c r="E120" s="115" t="s">
        <v>173</v>
      </c>
      <c r="F120" s="116">
        <v>52760</v>
      </c>
      <c r="G120" s="115" t="s">
        <v>9</v>
      </c>
      <c r="H120" s="115" t="s">
        <v>3</v>
      </c>
      <c r="I120" s="115"/>
      <c r="J120" s="117">
        <v>5.2759999999999998</v>
      </c>
      <c r="K120" s="117">
        <v>0</v>
      </c>
      <c r="L120" s="116"/>
      <c r="M120" s="136">
        <f t="shared" si="21"/>
        <v>0</v>
      </c>
      <c r="N120" s="115"/>
      <c r="O120" s="150"/>
      <c r="P120" s="139"/>
      <c r="Q120" s="140">
        <f t="shared" si="19"/>
        <v>0</v>
      </c>
      <c r="R120" s="141">
        <f t="shared" si="20"/>
        <v>0</v>
      </c>
      <c r="S120" s="142" t="str">
        <f t="shared" si="22"/>
        <v/>
      </c>
      <c r="T120" s="151"/>
      <c r="U120" s="151"/>
      <c r="V120" s="152"/>
      <c r="W120" s="153"/>
      <c r="X120" s="145">
        <f t="shared" si="23"/>
        <v>0</v>
      </c>
      <c r="Y120" s="116"/>
      <c r="Z120" s="117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</row>
    <row r="121" spans="1:37" s="49" customFormat="1" ht="26.1" hidden="1" customHeight="1">
      <c r="A121" s="115">
        <v>114</v>
      </c>
      <c r="B121" s="115" t="s">
        <v>62</v>
      </c>
      <c r="C121" s="115" t="s">
        <v>57</v>
      </c>
      <c r="D121" s="115" t="s">
        <v>60</v>
      </c>
      <c r="E121" s="115" t="s">
        <v>174</v>
      </c>
      <c r="F121" s="116">
        <v>1190</v>
      </c>
      <c r="G121" s="115" t="s">
        <v>9</v>
      </c>
      <c r="H121" s="115" t="s">
        <v>3</v>
      </c>
      <c r="I121" s="115"/>
      <c r="J121" s="117">
        <v>0.11899999999999999</v>
      </c>
      <c r="K121" s="117">
        <v>0</v>
      </c>
      <c r="L121" s="116"/>
      <c r="M121" s="136">
        <f t="shared" si="21"/>
        <v>0</v>
      </c>
      <c r="N121" s="115"/>
      <c r="O121" s="150"/>
      <c r="P121" s="139"/>
      <c r="Q121" s="140">
        <f t="shared" si="19"/>
        <v>0</v>
      </c>
      <c r="R121" s="141">
        <f t="shared" si="20"/>
        <v>0</v>
      </c>
      <c r="S121" s="142" t="str">
        <f t="shared" si="22"/>
        <v/>
      </c>
      <c r="T121" s="151"/>
      <c r="U121" s="151"/>
      <c r="V121" s="152"/>
      <c r="W121" s="153"/>
      <c r="X121" s="145">
        <f t="shared" si="23"/>
        <v>0</v>
      </c>
      <c r="Y121" s="116"/>
      <c r="Z121" s="117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</row>
    <row r="122" spans="1:37" s="49" customFormat="1" ht="26.1" customHeight="1">
      <c r="A122" s="77">
        <v>115</v>
      </c>
      <c r="B122" s="77" t="s">
        <v>62</v>
      </c>
      <c r="C122" s="77" t="s">
        <v>57</v>
      </c>
      <c r="D122" s="77" t="s">
        <v>60</v>
      </c>
      <c r="E122" s="77" t="s">
        <v>175</v>
      </c>
      <c r="F122" s="78">
        <v>52760</v>
      </c>
      <c r="G122" s="77" t="s">
        <v>9</v>
      </c>
      <c r="H122" s="77" t="s">
        <v>3</v>
      </c>
      <c r="I122" s="77"/>
      <c r="J122" s="79">
        <v>5.2759999999999998</v>
      </c>
      <c r="K122" s="80">
        <v>1.46</v>
      </c>
      <c r="L122" s="63">
        <f t="shared" ref="L122:L131" si="28">Y122+AI122</f>
        <v>17136438.143999998</v>
      </c>
      <c r="M122" s="64">
        <f t="shared" si="21"/>
        <v>1.46</v>
      </c>
      <c r="N122" s="77" t="s">
        <v>199</v>
      </c>
      <c r="O122" s="118">
        <f>O117</f>
        <v>1050</v>
      </c>
      <c r="P122" s="88">
        <f>P117</f>
        <v>227.82</v>
      </c>
      <c r="Q122" s="120">
        <f t="shared" si="19"/>
        <v>1533</v>
      </c>
      <c r="R122" s="121">
        <f t="shared" si="20"/>
        <v>332.61719999999997</v>
      </c>
      <c r="S122" s="122">
        <f t="shared" si="22"/>
        <v>1.46</v>
      </c>
      <c r="T122" s="125"/>
      <c r="U122" s="125"/>
      <c r="V122" s="123"/>
      <c r="W122" s="124">
        <v>1</v>
      </c>
      <c r="X122" s="62">
        <f t="shared" si="23"/>
        <v>332.61719999999997</v>
      </c>
      <c r="Y122" s="71">
        <f t="shared" ref="Y122:Y131" si="29">X122*AK122</f>
        <v>17136438.143999998</v>
      </c>
      <c r="Z122" s="81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40">
        <v>51520</v>
      </c>
    </row>
    <row r="123" spans="1:37" s="49" customFormat="1" ht="26.1" customHeight="1">
      <c r="A123" s="77">
        <v>116</v>
      </c>
      <c r="B123" s="77" t="s">
        <v>62</v>
      </c>
      <c r="C123" s="77" t="s">
        <v>57</v>
      </c>
      <c r="D123" s="77" t="s">
        <v>60</v>
      </c>
      <c r="E123" s="77" t="s">
        <v>176</v>
      </c>
      <c r="F123" s="78">
        <v>265785</v>
      </c>
      <c r="G123" s="77" t="s">
        <v>9</v>
      </c>
      <c r="H123" s="77" t="s">
        <v>64</v>
      </c>
      <c r="I123" s="77"/>
      <c r="J123" s="79">
        <v>26.578499999999998</v>
      </c>
      <c r="K123" s="80">
        <v>26.58</v>
      </c>
      <c r="L123" s="63">
        <f t="shared" si="28"/>
        <v>137707024.89599997</v>
      </c>
      <c r="M123" s="64">
        <f t="shared" si="21"/>
        <v>26.58</v>
      </c>
      <c r="N123" s="77" t="s">
        <v>42</v>
      </c>
      <c r="O123" s="130">
        <f>[37]소반재적조서!$B$8</f>
        <v>2100</v>
      </c>
      <c r="P123" s="129">
        <f>[37]소반재적조서!$B$7</f>
        <v>100.55999999999999</v>
      </c>
      <c r="Q123" s="67">
        <f t="shared" si="19"/>
        <v>55818</v>
      </c>
      <c r="R123" s="91">
        <f t="shared" si="20"/>
        <v>2672.8847999999994</v>
      </c>
      <c r="S123" s="68">
        <f t="shared" si="22"/>
        <v>26.58</v>
      </c>
      <c r="T123" s="131"/>
      <c r="U123" s="131"/>
      <c r="V123" s="69"/>
      <c r="W123" s="90">
        <v>1</v>
      </c>
      <c r="X123" s="70">
        <f t="shared" si="23"/>
        <v>2672.8847999999994</v>
      </c>
      <c r="Y123" s="71">
        <f t="shared" si="29"/>
        <v>137707024.89599997</v>
      </c>
      <c r="Z123" s="81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40">
        <v>51520</v>
      </c>
    </row>
    <row r="124" spans="1:37" s="49" customFormat="1" ht="26.1" customHeight="1">
      <c r="A124" s="77">
        <v>117</v>
      </c>
      <c r="B124" s="77" t="s">
        <v>62</v>
      </c>
      <c r="C124" s="77" t="s">
        <v>57</v>
      </c>
      <c r="D124" s="77" t="s">
        <v>60</v>
      </c>
      <c r="E124" s="77" t="s">
        <v>177</v>
      </c>
      <c r="F124" s="78">
        <v>793</v>
      </c>
      <c r="G124" s="77" t="s">
        <v>9</v>
      </c>
      <c r="H124" s="77" t="s">
        <v>3</v>
      </c>
      <c r="I124" s="77"/>
      <c r="J124" s="79">
        <v>7.9299999999999995E-2</v>
      </c>
      <c r="K124" s="80">
        <v>0.08</v>
      </c>
      <c r="L124" s="63">
        <f t="shared" si="28"/>
        <v>414468.0959999999</v>
      </c>
      <c r="M124" s="64">
        <f t="shared" si="21"/>
        <v>0.08</v>
      </c>
      <c r="N124" s="77" t="s">
        <v>199</v>
      </c>
      <c r="O124" s="118">
        <f>O123</f>
        <v>2100</v>
      </c>
      <c r="P124" s="88">
        <f>P123</f>
        <v>100.55999999999999</v>
      </c>
      <c r="Q124" s="120">
        <f t="shared" si="19"/>
        <v>168</v>
      </c>
      <c r="R124" s="121">
        <f t="shared" si="20"/>
        <v>8.0447999999999986</v>
      </c>
      <c r="S124" s="122">
        <f t="shared" si="22"/>
        <v>0.08</v>
      </c>
      <c r="T124" s="125"/>
      <c r="U124" s="125"/>
      <c r="V124" s="123"/>
      <c r="W124" s="124">
        <v>1</v>
      </c>
      <c r="X124" s="62">
        <f t="shared" si="23"/>
        <v>8.0447999999999986</v>
      </c>
      <c r="Y124" s="71">
        <f t="shared" si="29"/>
        <v>414468.0959999999</v>
      </c>
      <c r="Z124" s="81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40">
        <v>51520</v>
      </c>
    </row>
    <row r="125" spans="1:37" s="49" customFormat="1" ht="26.1" customHeight="1">
      <c r="A125" s="77">
        <v>118</v>
      </c>
      <c r="B125" s="77" t="s">
        <v>62</v>
      </c>
      <c r="C125" s="77" t="s">
        <v>57</v>
      </c>
      <c r="D125" s="77" t="s">
        <v>60</v>
      </c>
      <c r="E125" s="77" t="s">
        <v>178</v>
      </c>
      <c r="F125" s="78">
        <v>3967</v>
      </c>
      <c r="G125" s="77" t="s">
        <v>9</v>
      </c>
      <c r="H125" s="77" t="s">
        <v>3</v>
      </c>
      <c r="I125" s="77"/>
      <c r="J125" s="79">
        <v>0.3967</v>
      </c>
      <c r="K125" s="80">
        <v>0.4</v>
      </c>
      <c r="L125" s="63">
        <f t="shared" si="28"/>
        <v>2072340.4799999997</v>
      </c>
      <c r="M125" s="64">
        <f t="shared" si="21"/>
        <v>0.4</v>
      </c>
      <c r="N125" s="77" t="s">
        <v>199</v>
      </c>
      <c r="O125" s="118">
        <f>O123</f>
        <v>2100</v>
      </c>
      <c r="P125" s="88">
        <f>P123</f>
        <v>100.55999999999999</v>
      </c>
      <c r="Q125" s="120">
        <f t="shared" si="19"/>
        <v>840</v>
      </c>
      <c r="R125" s="121">
        <f t="shared" si="20"/>
        <v>40.223999999999997</v>
      </c>
      <c r="S125" s="122">
        <f t="shared" si="22"/>
        <v>0.4</v>
      </c>
      <c r="T125" s="125"/>
      <c r="U125" s="125"/>
      <c r="V125" s="123"/>
      <c r="W125" s="124">
        <v>1</v>
      </c>
      <c r="X125" s="62">
        <f t="shared" si="23"/>
        <v>40.223999999999997</v>
      </c>
      <c r="Y125" s="71">
        <f t="shared" si="29"/>
        <v>2072340.4799999997</v>
      </c>
      <c r="Z125" s="81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40">
        <v>51520</v>
      </c>
    </row>
    <row r="126" spans="1:37" s="49" customFormat="1" ht="26.1" customHeight="1">
      <c r="A126" s="77">
        <v>119</v>
      </c>
      <c r="B126" s="77" t="s">
        <v>62</v>
      </c>
      <c r="C126" s="77" t="s">
        <v>57</v>
      </c>
      <c r="D126" s="77" t="s">
        <v>60</v>
      </c>
      <c r="E126" s="77" t="s">
        <v>179</v>
      </c>
      <c r="F126" s="78">
        <v>176132</v>
      </c>
      <c r="G126" s="77" t="s">
        <v>9</v>
      </c>
      <c r="H126" s="77" t="s">
        <v>3</v>
      </c>
      <c r="I126" s="77"/>
      <c r="J126" s="79">
        <v>17.613199999999999</v>
      </c>
      <c r="K126" s="80">
        <v>17.61</v>
      </c>
      <c r="L126" s="63">
        <f t="shared" si="28"/>
        <v>258553006.65600002</v>
      </c>
      <c r="M126" s="64">
        <f t="shared" si="21"/>
        <v>17.61</v>
      </c>
      <c r="N126" s="77" t="s">
        <v>42</v>
      </c>
      <c r="O126" s="130">
        <f>[38]소반재적조서!$B$8</f>
        <v>1650</v>
      </c>
      <c r="P126" s="129">
        <f>[38]소반재적조서!$B$7</f>
        <v>284.98</v>
      </c>
      <c r="Q126" s="67">
        <f t="shared" si="19"/>
        <v>29056.5</v>
      </c>
      <c r="R126" s="91">
        <f t="shared" si="20"/>
        <v>5018.4978000000001</v>
      </c>
      <c r="S126" s="68">
        <f t="shared" si="22"/>
        <v>17.61</v>
      </c>
      <c r="T126" s="131"/>
      <c r="U126" s="131"/>
      <c r="V126" s="69"/>
      <c r="W126" s="90">
        <v>1</v>
      </c>
      <c r="X126" s="70">
        <f t="shared" si="23"/>
        <v>5018.4978000000001</v>
      </c>
      <c r="Y126" s="71">
        <f t="shared" si="29"/>
        <v>258553006.65600002</v>
      </c>
      <c r="Z126" s="81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40">
        <v>51520</v>
      </c>
    </row>
    <row r="127" spans="1:37" s="49" customFormat="1" ht="26.1" customHeight="1">
      <c r="A127" s="77">
        <v>120</v>
      </c>
      <c r="B127" s="77" t="s">
        <v>62</v>
      </c>
      <c r="C127" s="77" t="s">
        <v>57</v>
      </c>
      <c r="D127" s="77" t="s">
        <v>60</v>
      </c>
      <c r="E127" s="77" t="s">
        <v>180</v>
      </c>
      <c r="F127" s="78">
        <v>694</v>
      </c>
      <c r="G127" s="77" t="s">
        <v>9</v>
      </c>
      <c r="H127" s="77" t="s">
        <v>3</v>
      </c>
      <c r="I127" s="77"/>
      <c r="J127" s="79">
        <v>6.9400000000000003E-2</v>
      </c>
      <c r="K127" s="80">
        <v>7.0000000000000007E-2</v>
      </c>
      <c r="L127" s="63">
        <f t="shared" si="28"/>
        <v>1027751.8720000001</v>
      </c>
      <c r="M127" s="64">
        <f t="shared" si="21"/>
        <v>7.0000000000000007E-2</v>
      </c>
      <c r="N127" s="77" t="s">
        <v>199</v>
      </c>
      <c r="O127" s="118">
        <f>O126</f>
        <v>1650</v>
      </c>
      <c r="P127" s="88">
        <f>P126</f>
        <v>284.98</v>
      </c>
      <c r="Q127" s="120">
        <f t="shared" si="19"/>
        <v>115.50000000000001</v>
      </c>
      <c r="R127" s="121">
        <f t="shared" si="20"/>
        <v>19.948600000000003</v>
      </c>
      <c r="S127" s="122">
        <f t="shared" si="22"/>
        <v>7.0000000000000007E-2</v>
      </c>
      <c r="T127" s="125"/>
      <c r="U127" s="125"/>
      <c r="V127" s="123"/>
      <c r="W127" s="124">
        <v>1</v>
      </c>
      <c r="X127" s="62">
        <f t="shared" si="23"/>
        <v>19.948600000000003</v>
      </c>
      <c r="Y127" s="71">
        <f t="shared" si="29"/>
        <v>1027751.8720000001</v>
      </c>
      <c r="Z127" s="81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40">
        <v>51520</v>
      </c>
    </row>
    <row r="128" spans="1:37" s="49" customFormat="1" ht="26.1" customHeight="1">
      <c r="A128" s="77">
        <v>121</v>
      </c>
      <c r="B128" s="77" t="s">
        <v>62</v>
      </c>
      <c r="C128" s="77" t="s">
        <v>57</v>
      </c>
      <c r="D128" s="77" t="s">
        <v>60</v>
      </c>
      <c r="E128" s="77" t="s">
        <v>181</v>
      </c>
      <c r="F128" s="78">
        <v>4760</v>
      </c>
      <c r="G128" s="77" t="s">
        <v>9</v>
      </c>
      <c r="H128" s="77" t="s">
        <v>3</v>
      </c>
      <c r="I128" s="77"/>
      <c r="J128" s="79">
        <v>0.47599999999999998</v>
      </c>
      <c r="K128" s="80">
        <v>0.48</v>
      </c>
      <c r="L128" s="63">
        <f t="shared" si="28"/>
        <v>7047441.4079999998</v>
      </c>
      <c r="M128" s="64">
        <f t="shared" si="21"/>
        <v>0.48</v>
      </c>
      <c r="N128" s="77" t="s">
        <v>199</v>
      </c>
      <c r="O128" s="118">
        <f>O126</f>
        <v>1650</v>
      </c>
      <c r="P128" s="88">
        <f>P126</f>
        <v>284.98</v>
      </c>
      <c r="Q128" s="120">
        <f t="shared" si="19"/>
        <v>792</v>
      </c>
      <c r="R128" s="121">
        <f t="shared" si="20"/>
        <v>136.79040000000001</v>
      </c>
      <c r="S128" s="122">
        <f t="shared" si="22"/>
        <v>0.48</v>
      </c>
      <c r="T128" s="125"/>
      <c r="U128" s="125"/>
      <c r="V128" s="123"/>
      <c r="W128" s="124">
        <v>1</v>
      </c>
      <c r="X128" s="62">
        <f t="shared" si="23"/>
        <v>136.79040000000001</v>
      </c>
      <c r="Y128" s="71">
        <f t="shared" si="29"/>
        <v>7047441.4079999998</v>
      </c>
      <c r="Z128" s="81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40">
        <v>51520</v>
      </c>
    </row>
    <row r="129" spans="1:37" s="49" customFormat="1" ht="26.1" customHeight="1">
      <c r="A129" s="77">
        <v>122</v>
      </c>
      <c r="B129" s="77" t="s">
        <v>62</v>
      </c>
      <c r="C129" s="77" t="s">
        <v>57</v>
      </c>
      <c r="D129" s="77" t="s">
        <v>60</v>
      </c>
      <c r="E129" s="77" t="s">
        <v>182</v>
      </c>
      <c r="F129" s="78">
        <v>793</v>
      </c>
      <c r="G129" s="77" t="s">
        <v>9</v>
      </c>
      <c r="H129" s="77" t="s">
        <v>3</v>
      </c>
      <c r="I129" s="77"/>
      <c r="J129" s="79">
        <v>7.9299999999999995E-2</v>
      </c>
      <c r="K129" s="80">
        <v>0.08</v>
      </c>
      <c r="L129" s="63">
        <f t="shared" si="28"/>
        <v>1174573.568</v>
      </c>
      <c r="M129" s="64">
        <f t="shared" si="21"/>
        <v>0.08</v>
      </c>
      <c r="N129" s="77" t="s">
        <v>199</v>
      </c>
      <c r="O129" s="118">
        <f>O126</f>
        <v>1650</v>
      </c>
      <c r="P129" s="88">
        <f>P126</f>
        <v>284.98</v>
      </c>
      <c r="Q129" s="120">
        <f t="shared" si="19"/>
        <v>132</v>
      </c>
      <c r="R129" s="121">
        <f t="shared" si="20"/>
        <v>22.798400000000001</v>
      </c>
      <c r="S129" s="122">
        <f t="shared" si="22"/>
        <v>0.08</v>
      </c>
      <c r="T129" s="125"/>
      <c r="U129" s="125"/>
      <c r="V129" s="123"/>
      <c r="W129" s="124">
        <v>1</v>
      </c>
      <c r="X129" s="62">
        <f t="shared" si="23"/>
        <v>22.798400000000001</v>
      </c>
      <c r="Y129" s="71">
        <f t="shared" si="29"/>
        <v>1174573.568</v>
      </c>
      <c r="Z129" s="81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40">
        <v>51520</v>
      </c>
    </row>
    <row r="130" spans="1:37" s="49" customFormat="1" ht="26.1" customHeight="1">
      <c r="A130" s="77">
        <v>123</v>
      </c>
      <c r="B130" s="77" t="s">
        <v>62</v>
      </c>
      <c r="C130" s="77" t="s">
        <v>57</v>
      </c>
      <c r="D130" s="77" t="s">
        <v>60</v>
      </c>
      <c r="E130" s="77" t="s">
        <v>183</v>
      </c>
      <c r="F130" s="78">
        <v>793</v>
      </c>
      <c r="G130" s="77" t="s">
        <v>9</v>
      </c>
      <c r="H130" s="77" t="s">
        <v>3</v>
      </c>
      <c r="I130" s="77"/>
      <c r="J130" s="79">
        <v>7.9299999999999995E-2</v>
      </c>
      <c r="K130" s="80">
        <v>0.08</v>
      </c>
      <c r="L130" s="63">
        <f t="shared" si="28"/>
        <v>1174573.568</v>
      </c>
      <c r="M130" s="64">
        <f t="shared" si="21"/>
        <v>0.08</v>
      </c>
      <c r="N130" s="77" t="s">
        <v>199</v>
      </c>
      <c r="O130" s="118">
        <f>O126</f>
        <v>1650</v>
      </c>
      <c r="P130" s="88">
        <f>P126</f>
        <v>284.98</v>
      </c>
      <c r="Q130" s="120">
        <f t="shared" si="19"/>
        <v>132</v>
      </c>
      <c r="R130" s="121">
        <f t="shared" si="20"/>
        <v>22.798400000000001</v>
      </c>
      <c r="S130" s="122">
        <f t="shared" si="22"/>
        <v>0.08</v>
      </c>
      <c r="T130" s="125"/>
      <c r="U130" s="125"/>
      <c r="V130" s="123"/>
      <c r="W130" s="124">
        <v>1</v>
      </c>
      <c r="X130" s="62">
        <f t="shared" si="23"/>
        <v>22.798400000000001</v>
      </c>
      <c r="Y130" s="71">
        <f t="shared" si="29"/>
        <v>1174573.568</v>
      </c>
      <c r="Z130" s="81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40">
        <v>51520</v>
      </c>
    </row>
    <row r="131" spans="1:37" s="49" customFormat="1" ht="26.1" customHeight="1">
      <c r="A131" s="77">
        <v>124</v>
      </c>
      <c r="B131" s="77" t="s">
        <v>62</v>
      </c>
      <c r="C131" s="77" t="s">
        <v>57</v>
      </c>
      <c r="D131" s="77" t="s">
        <v>60</v>
      </c>
      <c r="E131" s="77" t="s">
        <v>184</v>
      </c>
      <c r="F131" s="78">
        <v>75372</v>
      </c>
      <c r="G131" s="77" t="s">
        <v>9</v>
      </c>
      <c r="H131" s="77" t="s">
        <v>64</v>
      </c>
      <c r="I131" s="77"/>
      <c r="J131" s="79">
        <v>7.5372000000000003</v>
      </c>
      <c r="K131" s="80">
        <v>0.25</v>
      </c>
      <c r="L131" s="63">
        <f t="shared" si="28"/>
        <v>3670542.4000000004</v>
      </c>
      <c r="M131" s="64">
        <f t="shared" si="21"/>
        <v>0.25</v>
      </c>
      <c r="N131" s="77" t="s">
        <v>199</v>
      </c>
      <c r="O131" s="118">
        <f>O126</f>
        <v>1650</v>
      </c>
      <c r="P131" s="88">
        <f>P126</f>
        <v>284.98</v>
      </c>
      <c r="Q131" s="120">
        <f t="shared" si="19"/>
        <v>412.5</v>
      </c>
      <c r="R131" s="121">
        <f t="shared" si="20"/>
        <v>71.245000000000005</v>
      </c>
      <c r="S131" s="122">
        <f t="shared" si="22"/>
        <v>0.25</v>
      </c>
      <c r="T131" s="125"/>
      <c r="U131" s="125"/>
      <c r="V131" s="123"/>
      <c r="W131" s="124">
        <v>1</v>
      </c>
      <c r="X131" s="62">
        <f t="shared" si="23"/>
        <v>71.245000000000005</v>
      </c>
      <c r="Y131" s="71">
        <f t="shared" si="29"/>
        <v>3670542.4000000004</v>
      </c>
      <c r="Z131" s="81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40">
        <v>51520</v>
      </c>
    </row>
    <row r="132" spans="1:37" s="49" customFormat="1" ht="26.1" hidden="1" customHeight="1">
      <c r="A132" s="115">
        <v>125</v>
      </c>
      <c r="B132" s="115" t="s">
        <v>62</v>
      </c>
      <c r="C132" s="115" t="s">
        <v>57</v>
      </c>
      <c r="D132" s="115" t="s">
        <v>60</v>
      </c>
      <c r="E132" s="115" t="s">
        <v>185</v>
      </c>
      <c r="F132" s="116">
        <v>694</v>
      </c>
      <c r="G132" s="115" t="s">
        <v>9</v>
      </c>
      <c r="H132" s="115" t="s">
        <v>3</v>
      </c>
      <c r="I132" s="115"/>
      <c r="J132" s="117">
        <v>6.9400000000000003E-2</v>
      </c>
      <c r="K132" s="117">
        <v>0</v>
      </c>
      <c r="L132" s="116"/>
      <c r="M132" s="136">
        <f t="shared" si="21"/>
        <v>0</v>
      </c>
      <c r="N132" s="115"/>
      <c r="O132" s="150"/>
      <c r="P132" s="139"/>
      <c r="Q132" s="140">
        <f t="shared" si="19"/>
        <v>0</v>
      </c>
      <c r="R132" s="141">
        <f t="shared" si="20"/>
        <v>0</v>
      </c>
      <c r="S132" s="142" t="str">
        <f t="shared" si="22"/>
        <v/>
      </c>
      <c r="T132" s="151"/>
      <c r="U132" s="151"/>
      <c r="V132" s="152"/>
      <c r="W132" s="153"/>
      <c r="X132" s="145">
        <f t="shared" si="23"/>
        <v>0</v>
      </c>
      <c r="Y132" s="116"/>
      <c r="Z132" s="117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</row>
    <row r="133" spans="1:37" s="49" customFormat="1" ht="26.1" hidden="1" customHeight="1">
      <c r="A133" s="115">
        <v>126</v>
      </c>
      <c r="B133" s="115" t="s">
        <v>62</v>
      </c>
      <c r="C133" s="115" t="s">
        <v>57</v>
      </c>
      <c r="D133" s="115" t="s">
        <v>60</v>
      </c>
      <c r="E133" s="115" t="s">
        <v>186</v>
      </c>
      <c r="F133" s="116">
        <v>31736</v>
      </c>
      <c r="G133" s="115" t="s">
        <v>9</v>
      </c>
      <c r="H133" s="115" t="s">
        <v>3</v>
      </c>
      <c r="I133" s="115"/>
      <c r="J133" s="117">
        <v>3.1736</v>
      </c>
      <c r="K133" s="117">
        <v>0</v>
      </c>
      <c r="L133" s="116"/>
      <c r="M133" s="136">
        <f t="shared" si="21"/>
        <v>0</v>
      </c>
      <c r="N133" s="115"/>
      <c r="O133" s="150"/>
      <c r="P133" s="139"/>
      <c r="Q133" s="140">
        <f t="shared" si="19"/>
        <v>0</v>
      </c>
      <c r="R133" s="141">
        <f t="shared" si="20"/>
        <v>0</v>
      </c>
      <c r="S133" s="142" t="str">
        <f t="shared" si="22"/>
        <v/>
      </c>
      <c r="T133" s="151"/>
      <c r="U133" s="151"/>
      <c r="V133" s="152"/>
      <c r="W133" s="153"/>
      <c r="X133" s="145">
        <f t="shared" si="23"/>
        <v>0</v>
      </c>
      <c r="Y133" s="116"/>
      <c r="Z133" s="117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</row>
    <row r="134" spans="1:37" s="49" customFormat="1" ht="26.1" hidden="1" customHeight="1">
      <c r="A134" s="115">
        <v>127</v>
      </c>
      <c r="B134" s="115" t="s">
        <v>62</v>
      </c>
      <c r="C134" s="115" t="s">
        <v>57</v>
      </c>
      <c r="D134" s="115" t="s">
        <v>60</v>
      </c>
      <c r="E134" s="115" t="s">
        <v>187</v>
      </c>
      <c r="F134" s="116">
        <v>793</v>
      </c>
      <c r="G134" s="115" t="s">
        <v>9</v>
      </c>
      <c r="H134" s="115" t="s">
        <v>3</v>
      </c>
      <c r="I134" s="115"/>
      <c r="J134" s="117">
        <v>7.9299999999999995E-2</v>
      </c>
      <c r="K134" s="117">
        <v>0</v>
      </c>
      <c r="L134" s="116"/>
      <c r="M134" s="136">
        <f t="shared" si="21"/>
        <v>0</v>
      </c>
      <c r="N134" s="115"/>
      <c r="O134" s="150"/>
      <c r="P134" s="139"/>
      <c r="Q134" s="140">
        <f t="shared" si="19"/>
        <v>0</v>
      </c>
      <c r="R134" s="141">
        <f t="shared" si="20"/>
        <v>0</v>
      </c>
      <c r="S134" s="142" t="str">
        <f t="shared" si="22"/>
        <v/>
      </c>
      <c r="T134" s="151"/>
      <c r="U134" s="151"/>
      <c r="V134" s="152"/>
      <c r="W134" s="153"/>
      <c r="X134" s="145">
        <f t="shared" si="23"/>
        <v>0</v>
      </c>
      <c r="Y134" s="116"/>
      <c r="Z134" s="117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</row>
    <row r="135" spans="1:37" s="49" customFormat="1" ht="26.1" hidden="1" customHeight="1">
      <c r="A135" s="115">
        <v>128</v>
      </c>
      <c r="B135" s="115" t="s">
        <v>62</v>
      </c>
      <c r="C135" s="115" t="s">
        <v>57</v>
      </c>
      <c r="D135" s="115" t="s">
        <v>60</v>
      </c>
      <c r="E135" s="115" t="s">
        <v>188</v>
      </c>
      <c r="F135" s="116">
        <v>37686</v>
      </c>
      <c r="G135" s="115" t="s">
        <v>9</v>
      </c>
      <c r="H135" s="115" t="s">
        <v>3</v>
      </c>
      <c r="I135" s="115"/>
      <c r="J135" s="117">
        <v>3.7686000000000002</v>
      </c>
      <c r="K135" s="117">
        <v>0</v>
      </c>
      <c r="L135" s="116"/>
      <c r="M135" s="136">
        <f t="shared" si="21"/>
        <v>0</v>
      </c>
      <c r="N135" s="115"/>
      <c r="O135" s="150"/>
      <c r="P135" s="139"/>
      <c r="Q135" s="140">
        <f t="shared" si="19"/>
        <v>0</v>
      </c>
      <c r="R135" s="141">
        <f t="shared" si="20"/>
        <v>0</v>
      </c>
      <c r="S135" s="142" t="str">
        <f t="shared" si="22"/>
        <v/>
      </c>
      <c r="T135" s="151"/>
      <c r="U135" s="151"/>
      <c r="V135" s="152"/>
      <c r="W135" s="153"/>
      <c r="X135" s="145">
        <f t="shared" si="23"/>
        <v>0</v>
      </c>
      <c r="Y135" s="116"/>
      <c r="Z135" s="117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</row>
    <row r="136" spans="1:37" s="49" customFormat="1" ht="26.1" hidden="1" customHeight="1">
      <c r="A136" s="115">
        <v>129</v>
      </c>
      <c r="B136" s="115" t="s">
        <v>62</v>
      </c>
      <c r="C136" s="115" t="s">
        <v>57</v>
      </c>
      <c r="D136" s="115" t="s">
        <v>60</v>
      </c>
      <c r="E136" s="115" t="s">
        <v>189</v>
      </c>
      <c r="F136" s="116">
        <v>68810</v>
      </c>
      <c r="G136" s="115" t="s">
        <v>9</v>
      </c>
      <c r="H136" s="115" t="s">
        <v>3</v>
      </c>
      <c r="I136" s="115"/>
      <c r="J136" s="117">
        <v>6.8810000000000002</v>
      </c>
      <c r="K136" s="117">
        <v>0</v>
      </c>
      <c r="L136" s="116"/>
      <c r="M136" s="136">
        <f t="shared" si="21"/>
        <v>0</v>
      </c>
      <c r="N136" s="115"/>
      <c r="O136" s="150"/>
      <c r="P136" s="139"/>
      <c r="Q136" s="140">
        <f t="shared" ref="Q136:Q146" si="30">K136*O136</f>
        <v>0</v>
      </c>
      <c r="R136" s="141">
        <f t="shared" si="20"/>
        <v>0</v>
      </c>
      <c r="S136" s="142" t="str">
        <f t="shared" si="22"/>
        <v/>
      </c>
      <c r="T136" s="151"/>
      <c r="U136" s="151"/>
      <c r="V136" s="152"/>
      <c r="W136" s="153"/>
      <c r="X136" s="145">
        <f t="shared" si="23"/>
        <v>0</v>
      </c>
      <c r="Y136" s="116"/>
      <c r="Z136" s="117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</row>
    <row r="137" spans="1:37" s="49" customFormat="1" ht="26.1" customHeight="1">
      <c r="A137" s="77">
        <v>130</v>
      </c>
      <c r="B137" s="77" t="s">
        <v>62</v>
      </c>
      <c r="C137" s="77" t="s">
        <v>57</v>
      </c>
      <c r="D137" s="77" t="s">
        <v>61</v>
      </c>
      <c r="E137" s="77" t="s">
        <v>190</v>
      </c>
      <c r="F137" s="78">
        <v>268608</v>
      </c>
      <c r="G137" s="77" t="s">
        <v>9</v>
      </c>
      <c r="H137" s="77" t="s">
        <v>3</v>
      </c>
      <c r="I137" s="77"/>
      <c r="J137" s="79">
        <v>26.860800000000001</v>
      </c>
      <c r="K137" s="80">
        <v>1.07</v>
      </c>
      <c r="L137" s="63">
        <f t="shared" ref="L137:L146" si="31">Y137+AI137</f>
        <v>8312234.2239999995</v>
      </c>
      <c r="M137" s="64">
        <f t="shared" ref="M137:M146" si="32">K137</f>
        <v>1.07</v>
      </c>
      <c r="N137" s="77" t="s">
        <v>199</v>
      </c>
      <c r="O137" s="118">
        <f>O43</f>
        <v>1625</v>
      </c>
      <c r="P137" s="88">
        <f>P43</f>
        <v>150.78499999999997</v>
      </c>
      <c r="Q137" s="120">
        <f t="shared" si="30"/>
        <v>1738.75</v>
      </c>
      <c r="R137" s="121">
        <f t="shared" si="20"/>
        <v>161.33994999999999</v>
      </c>
      <c r="S137" s="122">
        <f t="shared" ref="S137:S146" si="33">IF(N137="소나무",K137,"")</f>
        <v>1.07</v>
      </c>
      <c r="T137" s="125"/>
      <c r="U137" s="125"/>
      <c r="V137" s="123"/>
      <c r="W137" s="124">
        <v>1</v>
      </c>
      <c r="X137" s="62">
        <f t="shared" ref="X137:X146" si="34">M137*P137*W137</f>
        <v>161.33994999999999</v>
      </c>
      <c r="Y137" s="71">
        <f t="shared" ref="Y137:Y146" si="35">X137*AK137</f>
        <v>8312234.2239999995</v>
      </c>
      <c r="Z137" s="81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40">
        <v>51520</v>
      </c>
    </row>
    <row r="138" spans="1:37" s="49" customFormat="1" ht="26.1" customHeight="1">
      <c r="A138" s="77">
        <v>131</v>
      </c>
      <c r="B138" s="77" t="s">
        <v>62</v>
      </c>
      <c r="C138" s="77" t="s">
        <v>57</v>
      </c>
      <c r="D138" s="77" t="s">
        <v>61</v>
      </c>
      <c r="E138" s="77" t="s">
        <v>191</v>
      </c>
      <c r="F138" s="78">
        <v>160264</v>
      </c>
      <c r="G138" s="77" t="s">
        <v>9</v>
      </c>
      <c r="H138" s="77" t="s">
        <v>3</v>
      </c>
      <c r="I138" s="77"/>
      <c r="J138" s="79">
        <v>16.026399999999999</v>
      </c>
      <c r="K138" s="80">
        <v>9.66</v>
      </c>
      <c r="L138" s="63">
        <f t="shared" si="31"/>
        <v>74915007.888000026</v>
      </c>
      <c r="M138" s="64">
        <f t="shared" si="32"/>
        <v>9.66</v>
      </c>
      <c r="N138" s="77" t="s">
        <v>199</v>
      </c>
      <c r="O138" s="130">
        <f>[39]소반재적조서!$B$8</f>
        <v>2200</v>
      </c>
      <c r="P138" s="129">
        <f>[39]소반재적조서!$B$7</f>
        <v>150.52750000000003</v>
      </c>
      <c r="Q138" s="67">
        <f t="shared" si="30"/>
        <v>21252</v>
      </c>
      <c r="R138" s="91">
        <f t="shared" ref="R138:R146" si="36">K138*P138</f>
        <v>1454.0956500000004</v>
      </c>
      <c r="S138" s="68">
        <f t="shared" si="33"/>
        <v>9.66</v>
      </c>
      <c r="T138" s="131"/>
      <c r="U138" s="131"/>
      <c r="V138" s="69"/>
      <c r="W138" s="90">
        <v>1</v>
      </c>
      <c r="X138" s="70">
        <f t="shared" si="34"/>
        <v>1454.0956500000004</v>
      </c>
      <c r="Y138" s="71">
        <f t="shared" si="35"/>
        <v>74915007.888000026</v>
      </c>
      <c r="Z138" s="81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40">
        <v>51520</v>
      </c>
    </row>
    <row r="139" spans="1:37" s="49" customFormat="1" ht="26.1" customHeight="1">
      <c r="A139" s="77">
        <v>132</v>
      </c>
      <c r="B139" s="77" t="s">
        <v>62</v>
      </c>
      <c r="C139" s="77" t="s">
        <v>57</v>
      </c>
      <c r="D139" s="77" t="s">
        <v>61</v>
      </c>
      <c r="E139" s="77" t="s">
        <v>192</v>
      </c>
      <c r="F139" s="78">
        <v>22215</v>
      </c>
      <c r="G139" s="77" t="s">
        <v>9</v>
      </c>
      <c r="H139" s="77" t="s">
        <v>3</v>
      </c>
      <c r="I139" s="77"/>
      <c r="J139" s="79">
        <v>2.2214999999999998</v>
      </c>
      <c r="K139" s="80">
        <v>1.18</v>
      </c>
      <c r="L139" s="63">
        <f t="shared" si="31"/>
        <v>10467897.999999998</v>
      </c>
      <c r="M139" s="64">
        <f t="shared" si="32"/>
        <v>1.18</v>
      </c>
      <c r="N139" s="77" t="s">
        <v>199</v>
      </c>
      <c r="O139" s="118">
        <f>O114</f>
        <v>2225</v>
      </c>
      <c r="P139" s="88">
        <f>P114</f>
        <v>172.1875</v>
      </c>
      <c r="Q139" s="120">
        <f t="shared" si="30"/>
        <v>2625.5</v>
      </c>
      <c r="R139" s="121">
        <f t="shared" si="36"/>
        <v>203.18124999999998</v>
      </c>
      <c r="S139" s="122">
        <f t="shared" si="33"/>
        <v>1.18</v>
      </c>
      <c r="T139" s="125"/>
      <c r="U139" s="125"/>
      <c r="V139" s="123"/>
      <c r="W139" s="124">
        <v>1</v>
      </c>
      <c r="X139" s="62">
        <f t="shared" si="34"/>
        <v>203.18124999999998</v>
      </c>
      <c r="Y139" s="71">
        <f t="shared" si="35"/>
        <v>10467897.999999998</v>
      </c>
      <c r="Z139" s="81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40">
        <v>51520</v>
      </c>
    </row>
    <row r="140" spans="1:37" s="49" customFormat="1" ht="26.1" customHeight="1">
      <c r="A140" s="83">
        <v>133</v>
      </c>
      <c r="B140" s="83" t="s">
        <v>62</v>
      </c>
      <c r="C140" s="83" t="s">
        <v>57</v>
      </c>
      <c r="D140" s="83" t="s">
        <v>61</v>
      </c>
      <c r="E140" s="83" t="s">
        <v>76</v>
      </c>
      <c r="F140" s="84">
        <v>17851</v>
      </c>
      <c r="G140" s="77" t="s">
        <v>9</v>
      </c>
      <c r="H140" s="83" t="s">
        <v>3</v>
      </c>
      <c r="I140" s="85"/>
      <c r="J140" s="86">
        <v>1.7850999999999999</v>
      </c>
      <c r="K140" s="87">
        <v>1.73</v>
      </c>
      <c r="L140" s="63">
        <f t="shared" si="31"/>
        <v>14561102.751999995</v>
      </c>
      <c r="M140" s="64">
        <f t="shared" si="32"/>
        <v>1.73</v>
      </c>
      <c r="N140" s="77" t="s">
        <v>199</v>
      </c>
      <c r="O140" s="119">
        <f>O141</f>
        <v>1233</v>
      </c>
      <c r="P140" s="89">
        <f>P141</f>
        <v>163.36999999999995</v>
      </c>
      <c r="Q140" s="120">
        <f t="shared" si="30"/>
        <v>2133.09</v>
      </c>
      <c r="R140" s="121">
        <f t="shared" si="36"/>
        <v>282.63009999999991</v>
      </c>
      <c r="S140" s="122">
        <f t="shared" si="33"/>
        <v>1.73</v>
      </c>
      <c r="T140" s="126"/>
      <c r="U140" s="126"/>
      <c r="V140" s="126"/>
      <c r="W140" s="127">
        <v>1</v>
      </c>
      <c r="X140" s="62">
        <f t="shared" si="34"/>
        <v>282.63009999999991</v>
      </c>
      <c r="Y140" s="71">
        <f t="shared" si="35"/>
        <v>14561102.751999995</v>
      </c>
      <c r="Z140" s="81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40">
        <v>51520</v>
      </c>
    </row>
    <row r="141" spans="1:37" s="49" customFormat="1" ht="26.1" customHeight="1">
      <c r="A141" s="83">
        <v>134</v>
      </c>
      <c r="B141" s="83" t="s">
        <v>62</v>
      </c>
      <c r="C141" s="83" t="s">
        <v>57</v>
      </c>
      <c r="D141" s="83" t="s">
        <v>61</v>
      </c>
      <c r="E141" s="83" t="s">
        <v>77</v>
      </c>
      <c r="F141" s="84">
        <v>311008</v>
      </c>
      <c r="G141" s="77" t="s">
        <v>9</v>
      </c>
      <c r="H141" s="83" t="s">
        <v>64</v>
      </c>
      <c r="I141" s="85"/>
      <c r="J141" s="86">
        <v>31.1008</v>
      </c>
      <c r="K141" s="87">
        <v>19.559999999999999</v>
      </c>
      <c r="L141" s="63">
        <f t="shared" si="31"/>
        <v>164633046.14399993</v>
      </c>
      <c r="M141" s="64">
        <f t="shared" si="32"/>
        <v>19.559999999999999</v>
      </c>
      <c r="N141" s="77" t="s">
        <v>199</v>
      </c>
      <c r="O141" s="132">
        <f>[40]소반재적조서!$B$8</f>
        <v>1233</v>
      </c>
      <c r="P141" s="133">
        <f>[40]소반재적조서!$B$7</f>
        <v>163.36999999999995</v>
      </c>
      <c r="Q141" s="67">
        <f t="shared" si="30"/>
        <v>24117.48</v>
      </c>
      <c r="R141" s="91">
        <f t="shared" si="36"/>
        <v>3195.5171999999989</v>
      </c>
      <c r="S141" s="68">
        <f t="shared" si="33"/>
        <v>19.559999999999999</v>
      </c>
      <c r="T141" s="134"/>
      <c r="U141" s="134"/>
      <c r="V141" s="134"/>
      <c r="W141" s="135">
        <v>1</v>
      </c>
      <c r="X141" s="70">
        <f t="shared" si="34"/>
        <v>3195.5171999999989</v>
      </c>
      <c r="Y141" s="71">
        <f t="shared" si="35"/>
        <v>164633046.14399993</v>
      </c>
      <c r="Z141" s="81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40">
        <v>51520</v>
      </c>
    </row>
    <row r="142" spans="1:37" s="49" customFormat="1" ht="26.1" customHeight="1">
      <c r="A142" s="83">
        <v>135</v>
      </c>
      <c r="B142" s="83" t="s">
        <v>62</v>
      </c>
      <c r="C142" s="83" t="s">
        <v>57</v>
      </c>
      <c r="D142" s="83" t="s">
        <v>61</v>
      </c>
      <c r="E142" s="83" t="s">
        <v>101</v>
      </c>
      <c r="F142" s="84">
        <v>46413</v>
      </c>
      <c r="G142" s="77" t="s">
        <v>9</v>
      </c>
      <c r="H142" s="83" t="s">
        <v>3</v>
      </c>
      <c r="I142" s="85"/>
      <c r="J142" s="86">
        <v>4.6413000000000002</v>
      </c>
      <c r="K142" s="87">
        <v>4.6399999999999997</v>
      </c>
      <c r="L142" s="63">
        <f t="shared" si="31"/>
        <v>88890588.415999979</v>
      </c>
      <c r="M142" s="64">
        <f t="shared" si="32"/>
        <v>4.6399999999999997</v>
      </c>
      <c r="N142" s="77" t="s">
        <v>199</v>
      </c>
      <c r="O142" s="132">
        <f>[41]소반재적조서!$B$8</f>
        <v>1850</v>
      </c>
      <c r="P142" s="133">
        <f>[41]소반재적조서!$B$7</f>
        <v>371.84499999999997</v>
      </c>
      <c r="Q142" s="67">
        <f t="shared" si="30"/>
        <v>8584</v>
      </c>
      <c r="R142" s="91">
        <f t="shared" si="36"/>
        <v>1725.3607999999997</v>
      </c>
      <c r="S142" s="68">
        <f t="shared" si="33"/>
        <v>4.6399999999999997</v>
      </c>
      <c r="T142" s="134"/>
      <c r="U142" s="134"/>
      <c r="V142" s="134"/>
      <c r="W142" s="135">
        <v>1</v>
      </c>
      <c r="X142" s="70">
        <f t="shared" si="34"/>
        <v>1725.3607999999997</v>
      </c>
      <c r="Y142" s="71">
        <f t="shared" si="35"/>
        <v>88890588.415999979</v>
      </c>
      <c r="Z142" s="81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40">
        <v>51520</v>
      </c>
    </row>
    <row r="143" spans="1:37" s="49" customFormat="1" ht="26.1" customHeight="1">
      <c r="A143" s="83">
        <v>136</v>
      </c>
      <c r="B143" s="83" t="s">
        <v>62</v>
      </c>
      <c r="C143" s="83" t="s">
        <v>57</v>
      </c>
      <c r="D143" s="83" t="s">
        <v>61</v>
      </c>
      <c r="E143" s="83" t="s">
        <v>193</v>
      </c>
      <c r="F143" s="84">
        <v>458182</v>
      </c>
      <c r="G143" s="77" t="s">
        <v>9</v>
      </c>
      <c r="H143" s="83" t="s">
        <v>3</v>
      </c>
      <c r="I143" s="85"/>
      <c r="J143" s="86">
        <v>45.818199999999997</v>
      </c>
      <c r="K143" s="87">
        <v>12.16</v>
      </c>
      <c r="L143" s="63">
        <f t="shared" si="31"/>
        <v>188378277.54666671</v>
      </c>
      <c r="M143" s="64">
        <f t="shared" si="32"/>
        <v>12.16</v>
      </c>
      <c r="N143" s="77" t="s">
        <v>199</v>
      </c>
      <c r="O143" s="132">
        <f>[42]소반재적조서!$B$8</f>
        <v>1284</v>
      </c>
      <c r="P143" s="133">
        <f>[42]소반재적조서!$B$7</f>
        <v>300.69166666666672</v>
      </c>
      <c r="Q143" s="67">
        <f t="shared" si="30"/>
        <v>15613.44</v>
      </c>
      <c r="R143" s="91">
        <f t="shared" si="36"/>
        <v>3656.4106666666676</v>
      </c>
      <c r="S143" s="68">
        <f t="shared" si="33"/>
        <v>12.16</v>
      </c>
      <c r="T143" s="134"/>
      <c r="U143" s="134"/>
      <c r="V143" s="134"/>
      <c r="W143" s="135">
        <v>1</v>
      </c>
      <c r="X143" s="70">
        <f t="shared" si="34"/>
        <v>3656.4106666666676</v>
      </c>
      <c r="Y143" s="71">
        <f t="shared" si="35"/>
        <v>188378277.54666671</v>
      </c>
      <c r="Z143" s="81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40">
        <v>51520</v>
      </c>
    </row>
    <row r="144" spans="1:37" s="49" customFormat="1" ht="26.1" customHeight="1">
      <c r="A144" s="83">
        <v>137</v>
      </c>
      <c r="B144" s="83" t="s">
        <v>62</v>
      </c>
      <c r="C144" s="83" t="s">
        <v>57</v>
      </c>
      <c r="D144" s="83" t="s">
        <v>61</v>
      </c>
      <c r="E144" s="83" t="s">
        <v>114</v>
      </c>
      <c r="F144" s="84">
        <v>14678</v>
      </c>
      <c r="G144" s="77" t="s">
        <v>9</v>
      </c>
      <c r="H144" s="83" t="s">
        <v>3</v>
      </c>
      <c r="I144" s="85"/>
      <c r="J144" s="86">
        <v>1.4678</v>
      </c>
      <c r="K144" s="87">
        <v>1.28</v>
      </c>
      <c r="L144" s="63">
        <f t="shared" si="31"/>
        <v>19829292.373333335</v>
      </c>
      <c r="M144" s="64">
        <f t="shared" si="32"/>
        <v>1.28</v>
      </c>
      <c r="N144" s="77" t="s">
        <v>199</v>
      </c>
      <c r="O144" s="119">
        <f>O143</f>
        <v>1284</v>
      </c>
      <c r="P144" s="89">
        <f>P143</f>
        <v>300.69166666666672</v>
      </c>
      <c r="Q144" s="120">
        <f t="shared" si="30"/>
        <v>1643.52</v>
      </c>
      <c r="R144" s="121">
        <f t="shared" si="36"/>
        <v>384.88533333333339</v>
      </c>
      <c r="S144" s="122">
        <f t="shared" si="33"/>
        <v>1.28</v>
      </c>
      <c r="T144" s="126"/>
      <c r="U144" s="126"/>
      <c r="V144" s="126"/>
      <c r="W144" s="127">
        <v>1</v>
      </c>
      <c r="X144" s="62">
        <f t="shared" si="34"/>
        <v>384.88533333333339</v>
      </c>
      <c r="Y144" s="71">
        <f t="shared" si="35"/>
        <v>19829292.373333335</v>
      </c>
      <c r="Z144" s="81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40">
        <v>51520</v>
      </c>
    </row>
    <row r="145" spans="1:37" s="49" customFormat="1" ht="26.1" customHeight="1">
      <c r="A145" s="83">
        <v>138</v>
      </c>
      <c r="B145" s="83" t="s">
        <v>62</v>
      </c>
      <c r="C145" s="83" t="s">
        <v>57</v>
      </c>
      <c r="D145" s="83" t="s">
        <v>61</v>
      </c>
      <c r="E145" s="83" t="s">
        <v>194</v>
      </c>
      <c r="F145" s="84">
        <v>33058</v>
      </c>
      <c r="G145" s="77" t="s">
        <v>9</v>
      </c>
      <c r="H145" s="83" t="s">
        <v>3</v>
      </c>
      <c r="I145" s="85"/>
      <c r="J145" s="86">
        <v>3.3058000000000001</v>
      </c>
      <c r="K145" s="87">
        <v>0.57999999999999996</v>
      </c>
      <c r="L145" s="63">
        <f t="shared" si="31"/>
        <v>7907069.7813333329</v>
      </c>
      <c r="M145" s="64">
        <f t="shared" si="32"/>
        <v>0.57999999999999996</v>
      </c>
      <c r="N145" s="77" t="s">
        <v>199</v>
      </c>
      <c r="O145" s="119">
        <f>O11</f>
        <v>2850</v>
      </c>
      <c r="P145" s="89">
        <f>P11</f>
        <v>264.61333333333334</v>
      </c>
      <c r="Q145" s="120">
        <f t="shared" si="30"/>
        <v>1652.9999999999998</v>
      </c>
      <c r="R145" s="121">
        <f t="shared" si="36"/>
        <v>153.47573333333332</v>
      </c>
      <c r="S145" s="122">
        <f t="shared" si="33"/>
        <v>0.57999999999999996</v>
      </c>
      <c r="T145" s="126"/>
      <c r="U145" s="126"/>
      <c r="V145" s="126"/>
      <c r="W145" s="127">
        <v>1</v>
      </c>
      <c r="X145" s="62">
        <f t="shared" si="34"/>
        <v>153.47573333333332</v>
      </c>
      <c r="Y145" s="71">
        <f t="shared" si="35"/>
        <v>7907069.7813333329</v>
      </c>
      <c r="Z145" s="81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40">
        <v>51520</v>
      </c>
    </row>
    <row r="146" spans="1:37" s="49" customFormat="1" ht="26.1" customHeight="1">
      <c r="A146" s="83">
        <v>139</v>
      </c>
      <c r="B146" s="83" t="s">
        <v>62</v>
      </c>
      <c r="C146" s="83" t="s">
        <v>57</v>
      </c>
      <c r="D146" s="83" t="s">
        <v>61</v>
      </c>
      <c r="E146" s="83" t="s">
        <v>119</v>
      </c>
      <c r="F146" s="84">
        <v>33058</v>
      </c>
      <c r="G146" s="77" t="s">
        <v>9</v>
      </c>
      <c r="H146" s="83" t="s">
        <v>3</v>
      </c>
      <c r="I146" s="85"/>
      <c r="J146" s="86">
        <v>3.3058000000000001</v>
      </c>
      <c r="K146" s="87">
        <v>1.31</v>
      </c>
      <c r="L146" s="63">
        <f t="shared" si="31"/>
        <v>13611400.245333334</v>
      </c>
      <c r="M146" s="64">
        <f t="shared" si="32"/>
        <v>1.31</v>
      </c>
      <c r="N146" s="77" t="s">
        <v>199</v>
      </c>
      <c r="O146" s="119">
        <f>O16</f>
        <v>3033</v>
      </c>
      <c r="P146" s="89">
        <f>P16</f>
        <v>201.67666666666668</v>
      </c>
      <c r="Q146" s="120">
        <f t="shared" si="30"/>
        <v>3973.23</v>
      </c>
      <c r="R146" s="121">
        <f t="shared" si="36"/>
        <v>264.19643333333335</v>
      </c>
      <c r="S146" s="122">
        <f t="shared" si="33"/>
        <v>1.31</v>
      </c>
      <c r="T146" s="126"/>
      <c r="U146" s="126"/>
      <c r="V146" s="126"/>
      <c r="W146" s="127">
        <v>1</v>
      </c>
      <c r="X146" s="62">
        <f t="shared" si="34"/>
        <v>264.19643333333335</v>
      </c>
      <c r="Y146" s="71">
        <f t="shared" si="35"/>
        <v>13611400.245333334</v>
      </c>
      <c r="Z146" s="81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40">
        <v>51520</v>
      </c>
    </row>
  </sheetData>
  <autoFilter ref="A7:AR146">
    <filterColumn colId="10">
      <filters>
        <filter val="0.01"/>
        <filter val="0.02"/>
        <filter val="0.03"/>
        <filter val="0.05"/>
        <filter val="0.06"/>
        <filter val="0.07"/>
        <filter val="0.08"/>
        <filter val="0.09"/>
        <filter val="0.12"/>
        <filter val="0.13"/>
        <filter val="0.15"/>
        <filter val="0.16"/>
        <filter val="0.17"/>
        <filter val="0.25"/>
        <filter val="0.36"/>
        <filter val="0.37"/>
        <filter val="0.40"/>
        <filter val="0.48"/>
        <filter val="0.49"/>
        <filter val="0.58"/>
        <filter val="0.61"/>
        <filter val="0.66"/>
        <filter val="0.83"/>
        <filter val="0.93"/>
        <filter val="1.07"/>
        <filter val="1.10"/>
        <filter val="1.16"/>
        <filter val="1.18"/>
        <filter val="1.19"/>
        <filter val="1.27"/>
        <filter val="1.28"/>
        <filter val="1.31"/>
        <filter val="1.42"/>
        <filter val="1.46"/>
        <filter val="1.55"/>
        <filter val="1.60"/>
        <filter val="1.73"/>
        <filter val="1.74"/>
        <filter val="1.75"/>
        <filter val="1.86"/>
        <filter val="1.98"/>
        <filter val="12.02"/>
        <filter val="12.09"/>
        <filter val="12.16"/>
        <filter val="12.95"/>
        <filter val="14.77"/>
        <filter val="15.72"/>
        <filter val="16.66"/>
        <filter val="17.61"/>
        <filter val="19.56"/>
        <filter val="2.00"/>
        <filter val="2.17"/>
        <filter val="2.42"/>
        <filter val="2.49"/>
        <filter val="2.77"/>
        <filter val="2.78"/>
        <filter val="2.92"/>
        <filter val="26.58"/>
        <filter val="29.77"/>
        <filter val="3.17"/>
        <filter val="3.24"/>
        <filter val="3.45"/>
        <filter val="3.68"/>
        <filter val="3.90"/>
        <filter val="4.01"/>
        <filter val="4.02"/>
        <filter val="4.46"/>
        <filter val="4.47"/>
        <filter val="4.64"/>
        <filter val="4.86"/>
        <filter val="4.96"/>
        <filter val="5.16"/>
        <filter val="5.36"/>
        <filter val="5.42"/>
        <filter val="5.55"/>
        <filter val="5.74"/>
        <filter val="5.87"/>
        <filter val="6.61"/>
        <filter val="7.33"/>
        <filter val="8.12"/>
        <filter val="8.14"/>
        <filter val="8.73"/>
        <filter val="8.85"/>
        <filter val="9.40"/>
        <filter val="9.66"/>
        <filter val="9.81"/>
      </filters>
    </filterColumn>
  </autoFilter>
  <mergeCells count="34">
    <mergeCell ref="AJ3:AJ6"/>
    <mergeCell ref="N5:N6"/>
    <mergeCell ref="O5:P5"/>
    <mergeCell ref="Q5:R5"/>
    <mergeCell ref="S5:V5"/>
    <mergeCell ref="W5:W6"/>
    <mergeCell ref="AH5:AH6"/>
    <mergeCell ref="AI5:AI6"/>
    <mergeCell ref="Y5:Y6"/>
    <mergeCell ref="Z5:Z6"/>
    <mergeCell ref="AA5:AA6"/>
    <mergeCell ref="AB5:AB6"/>
    <mergeCell ref="AC5:AF5"/>
    <mergeCell ref="A1:AI1"/>
    <mergeCell ref="AG2:AI2"/>
    <mergeCell ref="A3:A6"/>
    <mergeCell ref="B3:B6"/>
    <mergeCell ref="C3:C6"/>
    <mergeCell ref="D3:D6"/>
    <mergeCell ref="E3:E6"/>
    <mergeCell ref="F3:F6"/>
    <mergeCell ref="G3:G6"/>
    <mergeCell ref="H3:I3"/>
    <mergeCell ref="H4:H6"/>
    <mergeCell ref="I4:I6"/>
    <mergeCell ref="Z4:AI4"/>
    <mergeCell ref="L3:AI3"/>
    <mergeCell ref="K3:K6"/>
    <mergeCell ref="M5:M6"/>
    <mergeCell ref="J3:J6"/>
    <mergeCell ref="AG5:AG6"/>
    <mergeCell ref="X5:X6"/>
    <mergeCell ref="L4:L6"/>
    <mergeCell ref="M4:Y4"/>
  </mergeCells>
  <phoneticPr fontId="12" type="noConversion"/>
  <pageMargins left="0.39347222447395325" right="0.35430556535720825" top="0.74763888120651245" bottom="0.74763888120651245" header="0.31486111879348755" footer="0.31486111879348755"/>
  <pageSetup paperSize="9" scale="2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Sheet1</vt:lpstr>
      <vt:lpstr>피해-영덕군(지번편집전)</vt:lpstr>
      <vt:lpstr>'피해-영덕군(지번편집전)'!Print_Area</vt:lpstr>
      <vt:lpstr>Sheet1!Print_Titles</vt:lpstr>
      <vt:lpstr>'피해-영덕군(지번편집전)'!Print_Titles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16</cp:revision>
  <cp:lastPrinted>2022-06-28T00:18:03Z</cp:lastPrinted>
  <dcterms:created xsi:type="dcterms:W3CDTF">2017-03-10T07:10:02Z</dcterms:created>
  <dcterms:modified xsi:type="dcterms:W3CDTF">2022-08-02T09:02:30Z</dcterms:modified>
  <cp:version>1000.0100.01</cp:version>
</cp:coreProperties>
</file>